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DX推進G\C07オープンデータカタログサイト\11_公開データ\各所属分（R4棚卸対象分）\66\"/>
    </mc:Choice>
  </mc:AlternateContent>
  <xr:revisionPtr revIDLastSave="0" documentId="13_ncr:1_{08396230-08FF-4C2A-A49D-7713EB545290}" xr6:coauthVersionLast="47" xr6:coauthVersionMax="47" xr10:uidLastSave="{00000000-0000-0000-0000-000000000000}"/>
  <bookViews>
    <workbookView xWindow="28680" yWindow="-120" windowWidth="29040" windowHeight="15720" tabRatio="536" xr2:uid="{00000000-000D-0000-FFFF-FFFF00000000}"/>
  </bookViews>
  <sheets>
    <sheet name="令和５年度 様式１" sheetId="52" r:id="rId1"/>
    <sheet name="令和５年度 様式２" sheetId="40" r:id="rId2"/>
    <sheet name="1" sheetId="53" r:id="rId3"/>
    <sheet name="2-1" sheetId="54" r:id="rId4"/>
    <sheet name="3-1" sheetId="55" r:id="rId5"/>
    <sheet name="13" sheetId="56" r:id="rId6"/>
    <sheet name="2-2" sheetId="57" r:id="rId7"/>
    <sheet name="4-1" sheetId="58" r:id="rId8"/>
  </sheets>
  <definedNames>
    <definedName name="_xlnm._FilterDatabase" localSheetId="0" hidden="1">'令和５年度 様式１'!#REF!</definedName>
    <definedName name="_xlnm._FilterDatabase" localSheetId="1" hidden="1">'令和５年度 様式２'!#REF!</definedName>
    <definedName name="_xlnm.Print_Area" localSheetId="0">'令和５年度 様式１'!$CP$1:$DQ$31</definedName>
    <definedName name="_xlnm.Print_Area" localSheetId="1">'令和５年度 様式２'!$CP$1:$DE$33</definedName>
    <definedName name="_xlnm.Print_Titles" localSheetId="2">'1'!$1:$5</definedName>
    <definedName name="_xlnm.Print_Titles" localSheetId="5">'13'!$1:$5</definedName>
    <definedName name="_xlnm.Print_Titles" localSheetId="3">'2-1'!$1:$5</definedName>
    <definedName name="_xlnm.Print_Titles" localSheetId="6">'2-2'!$1:$5</definedName>
    <definedName name="_xlnm.Print_Titles" localSheetId="4">'3-1'!$1:$5</definedName>
    <definedName name="_xlnm.Print_Titles" localSheetId="7">'4-1'!$1:$5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B12" i="52" l="1"/>
  <c r="DC12" i="52"/>
  <c r="DE12" i="52"/>
  <c r="DB14" i="40"/>
  <c r="DA14" i="40"/>
  <c r="CZ14" i="40"/>
  <c r="CY14" i="40"/>
  <c r="F11" i="58"/>
  <c r="E10" i="58"/>
  <c r="D10" i="58"/>
  <c r="C10" i="58"/>
  <c r="F10" i="58" s="1"/>
  <c r="DB11" i="52" l="1"/>
  <c r="DC11" i="52"/>
  <c r="CV13" i="40"/>
  <c r="CW13" i="40"/>
  <c r="CY13" i="40"/>
  <c r="CZ13" i="40"/>
  <c r="DB13" i="40"/>
  <c r="F10" i="57"/>
  <c r="F9" i="57" s="1"/>
  <c r="DA13" i="40" s="1"/>
  <c r="E9" i="57"/>
  <c r="D9" i="57"/>
  <c r="C9" i="57"/>
  <c r="DE11" i="52" l="1"/>
  <c r="DB10" i="52"/>
  <c r="DC10" i="52"/>
  <c r="DE10" i="52"/>
  <c r="CV12" i="40"/>
  <c r="CW12" i="40"/>
  <c r="DB12" i="40"/>
  <c r="DA12" i="40"/>
  <c r="CZ12" i="40"/>
  <c r="CY12" i="40"/>
  <c r="E14" i="56"/>
  <c r="E69" i="56" s="1"/>
  <c r="D14" i="56"/>
  <c r="D69" i="56" s="1"/>
  <c r="C14" i="56"/>
  <c r="C69" i="56" s="1"/>
  <c r="E13" i="56"/>
  <c r="D13" i="56"/>
  <c r="C13" i="56"/>
  <c r="F10" i="56"/>
  <c r="F14" i="56" s="1"/>
  <c r="F69" i="56" s="1"/>
  <c r="F13" i="56" l="1"/>
  <c r="DB9" i="52"/>
  <c r="DC9" i="52"/>
  <c r="DB11" i="40"/>
  <c r="CZ11" i="40"/>
  <c r="CY11" i="40"/>
  <c r="CW11" i="40"/>
  <c r="CV11" i="40"/>
  <c r="F62" i="55"/>
  <c r="DP9" i="52" s="1"/>
  <c r="F10" i="55"/>
  <c r="DE9" i="52" s="1"/>
  <c r="E9" i="55"/>
  <c r="D9" i="55"/>
  <c r="C9" i="55"/>
  <c r="F9" i="55" l="1"/>
  <c r="DA11" i="40" s="1"/>
  <c r="CV33" i="52"/>
  <c r="CW33" i="52"/>
  <c r="CU33" i="52"/>
  <c r="CY33" i="52" l="1"/>
  <c r="DC8" i="52" l="1"/>
  <c r="DB8" i="52"/>
  <c r="CV10" i="40"/>
  <c r="CW10" i="40"/>
  <c r="DB10" i="40"/>
  <c r="DA10" i="40"/>
  <c r="CZ10" i="40"/>
  <c r="CY10" i="40"/>
  <c r="F95" i="54"/>
  <c r="DP8" i="52" s="1"/>
  <c r="E14" i="54"/>
  <c r="E94" i="54" s="1"/>
  <c r="D14" i="54"/>
  <c r="D94" i="54" s="1"/>
  <c r="C14" i="54"/>
  <c r="C94" i="54" s="1"/>
  <c r="E13" i="54"/>
  <c r="D13" i="54"/>
  <c r="C13" i="54"/>
  <c r="F10" i="54"/>
  <c r="DE8" i="52" s="1"/>
  <c r="F9" i="54"/>
  <c r="F14" i="54" s="1"/>
  <c r="F94" i="54" s="1"/>
  <c r="F13" i="54" l="1"/>
  <c r="DB7" i="52"/>
  <c r="CV9" i="40"/>
  <c r="CW9" i="40"/>
  <c r="DB9" i="40"/>
  <c r="DA9" i="40"/>
  <c r="CZ9" i="40"/>
  <c r="CY9" i="40"/>
  <c r="G125" i="53"/>
  <c r="DP7" i="52" s="1"/>
  <c r="F13" i="53"/>
  <c r="F14" i="53" s="1"/>
  <c r="F124" i="53" s="1"/>
  <c r="E13" i="53"/>
  <c r="E14" i="53" s="1"/>
  <c r="E124" i="53" s="1"/>
  <c r="D13" i="53"/>
  <c r="D14" i="53" s="1"/>
  <c r="D124" i="53" s="1"/>
  <c r="C13" i="53"/>
  <c r="C14" i="53" s="1"/>
  <c r="C124" i="53" s="1"/>
  <c r="G12" i="53"/>
  <c r="G11" i="53"/>
  <c r="G10" i="53"/>
  <c r="DE7" i="52" s="1"/>
  <c r="G9" i="53"/>
  <c r="G8" i="53"/>
  <c r="G7" i="53"/>
  <c r="G13" i="53" s="1"/>
  <c r="G14" i="53" s="1"/>
  <c r="G124" i="53" s="1"/>
  <c r="DC7" i="52" l="1"/>
  <c r="DE28" i="52"/>
  <c r="DC28" i="52"/>
  <c r="DB28" i="52"/>
  <c r="CZ28" i="52"/>
  <c r="CY28" i="52"/>
  <c r="CX28" i="52"/>
  <c r="CW28" i="52"/>
  <c r="CV28" i="52"/>
  <c r="DB30" i="40" l="1"/>
  <c r="DA30" i="40"/>
  <c r="CZ30" i="40"/>
  <c r="CY30" i="40"/>
  <c r="CW30" i="40"/>
  <c r="CV30" i="40"/>
  <c r="CS21" i="40"/>
  <c r="CS19" i="40"/>
  <c r="CS18" i="40"/>
  <c r="CS17" i="40"/>
  <c r="CS16" i="40"/>
  <c r="CS15" i="40"/>
  <c r="CS14" i="40"/>
  <c r="CS13" i="40"/>
  <c r="CS12" i="40"/>
  <c r="CS11" i="40"/>
  <c r="CS10" i="40"/>
  <c r="CS9" i="40"/>
  <c r="CX18" i="40"/>
  <c r="DC18" i="40"/>
  <c r="DI11" i="52"/>
  <c r="DJ11" i="52"/>
  <c r="DL11" i="52"/>
  <c r="DE18" i="40" l="1"/>
  <c r="DA11" i="52"/>
  <c r="CS11" i="52"/>
  <c r="CS7" i="52"/>
  <c r="DM24" i="52" l="1"/>
  <c r="DM20" i="52"/>
  <c r="DL24" i="52"/>
  <c r="DL20" i="52"/>
  <c r="DL15" i="52"/>
  <c r="DL10" i="52"/>
  <c r="DK24" i="52"/>
  <c r="DK20" i="52"/>
  <c r="DJ24" i="52"/>
  <c r="DJ20" i="52"/>
  <c r="DJ15" i="52"/>
  <c r="DJ10" i="52"/>
  <c r="DI24" i="52"/>
  <c r="DI20" i="52"/>
  <c r="DI15" i="52"/>
  <c r="DI10" i="52"/>
  <c r="DL8" i="52"/>
  <c r="DJ8" i="52"/>
  <c r="DI8" i="52"/>
  <c r="DI7" i="52" l="1"/>
  <c r="DL7" i="52"/>
  <c r="DJ7" i="52"/>
  <c r="CX30" i="40" l="1"/>
  <c r="DC24" i="40"/>
  <c r="CX24" i="40"/>
  <c r="DE24" i="40" s="1"/>
  <c r="DA28" i="52"/>
  <c r="DL18" i="52"/>
  <c r="DL28" i="52" s="1"/>
  <c r="DJ18" i="52"/>
  <c r="DJ28" i="52" s="1"/>
  <c r="DI18" i="52"/>
  <c r="DI28" i="52" s="1"/>
  <c r="DM25" i="52"/>
  <c r="DL25" i="52"/>
  <c r="DK25" i="52"/>
  <c r="DJ25" i="52"/>
  <c r="DI25" i="52"/>
  <c r="DM23" i="52"/>
  <c r="DL23" i="52"/>
  <c r="DK23" i="52"/>
  <c r="DJ23" i="52"/>
  <c r="DI23" i="52"/>
  <c r="DJ22" i="52"/>
  <c r="DK22" i="52"/>
  <c r="DL22" i="52"/>
  <c r="DM22" i="52"/>
  <c r="DI22" i="52"/>
  <c r="DM21" i="52"/>
  <c r="DL21" i="52"/>
  <c r="DK21" i="52"/>
  <c r="DJ21" i="52"/>
  <c r="DI21" i="52"/>
  <c r="DG19" i="52"/>
  <c r="DL19" i="52"/>
  <c r="DJ19" i="52"/>
  <c r="DI19" i="52"/>
  <c r="DJ17" i="52"/>
  <c r="DL17" i="52"/>
  <c r="DI17" i="52"/>
  <c r="DL14" i="52"/>
  <c r="DJ14" i="52"/>
  <c r="DI14" i="52"/>
  <c r="DL9" i="52"/>
  <c r="DJ9" i="52"/>
  <c r="DI9" i="52"/>
  <c r="DL16" i="52"/>
  <c r="DJ16" i="52"/>
  <c r="DI16" i="52"/>
  <c r="DL13" i="52"/>
  <c r="DJ13" i="52"/>
  <c r="DI13" i="52"/>
  <c r="DL12" i="52"/>
  <c r="DJ12" i="52"/>
  <c r="DI12" i="52"/>
  <c r="CS17" i="52"/>
  <c r="CS16" i="52"/>
  <c r="CS15" i="52"/>
  <c r="CX9" i="40"/>
  <c r="CX10" i="40"/>
  <c r="CX11" i="40"/>
  <c r="DF9" i="52" s="1"/>
  <c r="DM9" i="52" s="1"/>
  <c r="CX12" i="40"/>
  <c r="CX13" i="40"/>
  <c r="CX14" i="40"/>
  <c r="CX15" i="40"/>
  <c r="CX16" i="40"/>
  <c r="DM15" i="52" s="1"/>
  <c r="CX17" i="40"/>
  <c r="CX19" i="40"/>
  <c r="BD31" i="52"/>
  <c r="P31" i="52"/>
  <c r="BR30" i="52"/>
  <c r="BR26" i="52" s="1"/>
  <c r="BQ30" i="52"/>
  <c r="BQ26" i="52" s="1"/>
  <c r="BP30" i="52"/>
  <c r="BO30" i="52"/>
  <c r="BO26" i="52" s="1"/>
  <c r="BC30" i="52"/>
  <c r="BC26" i="52" s="1"/>
  <c r="BB30" i="52"/>
  <c r="BB26" i="52" s="1"/>
  <c r="BA30" i="52"/>
  <c r="AZ30" i="52"/>
  <c r="AZ26" i="52" s="1"/>
  <c r="AW30" i="52"/>
  <c r="AV30" i="52"/>
  <c r="AV26" i="52" s="1"/>
  <c r="AU30" i="52"/>
  <c r="AU26" i="52" s="1"/>
  <c r="AT30" i="52"/>
  <c r="AT26" i="52" s="1"/>
  <c r="O30" i="52"/>
  <c r="O26" i="52" s="1"/>
  <c r="N30" i="52"/>
  <c r="N26" i="52" s="1"/>
  <c r="M30" i="52"/>
  <c r="L30" i="52"/>
  <c r="L26" i="52" s="1"/>
  <c r="I30" i="52"/>
  <c r="I26" i="52" s="1"/>
  <c r="H30" i="52"/>
  <c r="H26" i="52" s="1"/>
  <c r="G30" i="52"/>
  <c r="G26" i="52" s="1"/>
  <c r="F30" i="52"/>
  <c r="F26" i="52" s="1"/>
  <c r="BP26" i="52"/>
  <c r="BA26" i="52"/>
  <c r="AW26" i="52"/>
  <c r="M26" i="52"/>
  <c r="DG25" i="52"/>
  <c r="BW25" i="52"/>
  <c r="CB25" i="52" s="1"/>
  <c r="BU25" i="52"/>
  <c r="BZ25" i="52" s="1"/>
  <c r="BS25" i="52"/>
  <c r="BM25" i="52"/>
  <c r="BD25" i="52"/>
  <c r="AX25" i="52"/>
  <c r="AD25" i="52"/>
  <c r="AC25" i="52"/>
  <c r="AB25" i="52"/>
  <c r="AA25" i="52"/>
  <c r="AE25" i="52" s="1"/>
  <c r="P25" i="52"/>
  <c r="J25" i="52"/>
  <c r="DG24" i="52"/>
  <c r="DA24" i="52"/>
  <c r="DG23" i="52"/>
  <c r="BZ23" i="52"/>
  <c r="BW23" i="52"/>
  <c r="CB23" i="52" s="1"/>
  <c r="BV23" i="52"/>
  <c r="CA23" i="52" s="1"/>
  <c r="BT23" i="52"/>
  <c r="BX23" i="52" s="1"/>
  <c r="BT30" i="52"/>
  <c r="BT26" i="52" s="1"/>
  <c r="BS23" i="52"/>
  <c r="BM23" i="52"/>
  <c r="BD23" i="52"/>
  <c r="AX23" i="52"/>
  <c r="AD23" i="52"/>
  <c r="AC23" i="52"/>
  <c r="AB23" i="52"/>
  <c r="AA23" i="52"/>
  <c r="AE23" i="52" s="1"/>
  <c r="P23" i="52"/>
  <c r="J23" i="52"/>
  <c r="DG22" i="52"/>
  <c r="DG21" i="52"/>
  <c r="DG20" i="52"/>
  <c r="DA20" i="52"/>
  <c r="CB20" i="52"/>
  <c r="CA20" i="52"/>
  <c r="BZ20" i="52"/>
  <c r="BY20" i="52"/>
  <c r="BX20" i="52"/>
  <c r="BS20" i="52"/>
  <c r="BM20" i="52"/>
  <c r="BD20" i="52"/>
  <c r="AX20" i="52"/>
  <c r="AD20" i="52"/>
  <c r="AC20" i="52"/>
  <c r="AB20" i="52"/>
  <c r="AA20" i="52"/>
  <c r="AE20" i="52" s="1"/>
  <c r="P20" i="52"/>
  <c r="J20" i="52"/>
  <c r="DG18" i="52"/>
  <c r="CB17" i="52"/>
  <c r="CA17" i="52"/>
  <c r="BZ17" i="52"/>
  <c r="BY17" i="52"/>
  <c r="BX17" i="52"/>
  <c r="BS17" i="52"/>
  <c r="BM17" i="52"/>
  <c r="BD17" i="52"/>
  <c r="AX17" i="52"/>
  <c r="AD17" i="52"/>
  <c r="AC17" i="52"/>
  <c r="AB17" i="52"/>
  <c r="AA17" i="52"/>
  <c r="AE17" i="52" s="1"/>
  <c r="P17" i="52"/>
  <c r="J17" i="52"/>
  <c r="DA15" i="52"/>
  <c r="CB15" i="52"/>
  <c r="CA15" i="52"/>
  <c r="BZ15" i="52"/>
  <c r="BY15" i="52"/>
  <c r="BX15" i="52"/>
  <c r="BS15" i="52"/>
  <c r="BM15" i="52"/>
  <c r="BD15" i="52"/>
  <c r="AX15" i="52"/>
  <c r="AD15" i="52"/>
  <c r="AL13" i="52" s="1"/>
  <c r="AC15" i="52"/>
  <c r="AB15" i="52"/>
  <c r="AA15" i="52"/>
  <c r="P15" i="52"/>
  <c r="J15" i="52"/>
  <c r="CS14" i="52"/>
  <c r="DG13" i="52"/>
  <c r="CS13" i="52"/>
  <c r="CB13" i="52"/>
  <c r="CA13" i="52"/>
  <c r="BZ13" i="52"/>
  <c r="BY13" i="52"/>
  <c r="BX13" i="52"/>
  <c r="BS13" i="52"/>
  <c r="BM13" i="52"/>
  <c r="BD13" i="52"/>
  <c r="AX13" i="52"/>
  <c r="AJ13" i="52"/>
  <c r="AJ20" i="52" s="1"/>
  <c r="AE13" i="52"/>
  <c r="Y13" i="52"/>
  <c r="P13" i="52"/>
  <c r="J13" i="52"/>
  <c r="CS12" i="52"/>
  <c r="DA10" i="52"/>
  <c r="CS10" i="52"/>
  <c r="CB10" i="52"/>
  <c r="CA10" i="52"/>
  <c r="BZ10" i="52"/>
  <c r="BY10" i="52"/>
  <c r="BX10" i="52"/>
  <c r="BS10" i="52"/>
  <c r="BM10" i="52"/>
  <c r="BD10" i="52"/>
  <c r="AX10" i="52"/>
  <c r="AL10" i="52"/>
  <c r="AK10" i="52"/>
  <c r="AJ10" i="52"/>
  <c r="AI10" i="52"/>
  <c r="AM10" i="52" s="1"/>
  <c r="AD10" i="52"/>
  <c r="AC10" i="52"/>
  <c r="AB10" i="52"/>
  <c r="AA10" i="52"/>
  <c r="AE10" i="52" s="1"/>
  <c r="P10" i="52"/>
  <c r="J10" i="52"/>
  <c r="DG9" i="52"/>
  <c r="CS9" i="52"/>
  <c r="DA8" i="52"/>
  <c r="CS8" i="52"/>
  <c r="CI8" i="52"/>
  <c r="CH8" i="52"/>
  <c r="CB8" i="52"/>
  <c r="CA8" i="52"/>
  <c r="BZ8" i="52"/>
  <c r="BY8" i="52"/>
  <c r="BX8" i="52"/>
  <c r="BS8" i="52"/>
  <c r="BM8" i="52"/>
  <c r="BD8" i="52"/>
  <c r="AX8" i="52"/>
  <c r="AL8" i="52"/>
  <c r="AK8" i="52"/>
  <c r="AJ8" i="52"/>
  <c r="AI8" i="52"/>
  <c r="AM8" i="52" s="1"/>
  <c r="AD8" i="52"/>
  <c r="AC8" i="52"/>
  <c r="AB8" i="52"/>
  <c r="AA8" i="52"/>
  <c r="AE8" i="52" s="1"/>
  <c r="P8" i="52"/>
  <c r="J8" i="52"/>
  <c r="DA7" i="52"/>
  <c r="CB7" i="52"/>
  <c r="CA7" i="52"/>
  <c r="BZ7" i="52"/>
  <c r="BY7" i="52"/>
  <c r="BX7" i="52"/>
  <c r="BS7" i="52"/>
  <c r="BM7" i="52"/>
  <c r="BD7" i="52"/>
  <c r="AX7" i="52"/>
  <c r="AD7" i="52"/>
  <c r="AD30" i="52" s="1"/>
  <c r="AD26" i="52" s="1"/>
  <c r="AC7" i="52"/>
  <c r="AB7" i="52"/>
  <c r="AA7" i="52"/>
  <c r="AA30" i="52" s="1"/>
  <c r="AA26" i="52" s="1"/>
  <c r="P7" i="52"/>
  <c r="J7" i="52"/>
  <c r="DC17" i="40"/>
  <c r="CX25" i="40"/>
  <c r="DA32" i="40"/>
  <c r="DA28" i="40" s="1"/>
  <c r="CY32" i="40"/>
  <c r="CW32" i="40"/>
  <c r="CW28" i="40" s="1"/>
  <c r="DC25" i="40"/>
  <c r="CX26" i="40"/>
  <c r="DC23" i="40"/>
  <c r="CX23" i="40"/>
  <c r="CX22" i="40"/>
  <c r="DC22" i="40"/>
  <c r="DC21" i="40"/>
  <c r="DC20" i="40"/>
  <c r="DK18" i="52" s="1"/>
  <c r="CX20" i="40"/>
  <c r="DC16" i="40"/>
  <c r="DK15" i="52" s="1"/>
  <c r="CZ32" i="40"/>
  <c r="CZ28" i="40" s="1"/>
  <c r="DC11" i="40"/>
  <c r="DD9" i="52" s="1"/>
  <c r="DC27" i="40"/>
  <c r="DC26" i="40"/>
  <c r="DE26" i="40" s="1"/>
  <c r="DC10" i="40"/>
  <c r="CX27" i="40"/>
  <c r="DE27" i="40" s="1"/>
  <c r="CX21" i="40"/>
  <c r="CD51" i="40"/>
  <c r="AE45" i="40"/>
  <c r="CK40" i="40"/>
  <c r="BX40" i="40"/>
  <c r="BH40" i="40"/>
  <c r="T40" i="40"/>
  <c r="CK39" i="40"/>
  <c r="BX39" i="40"/>
  <c r="BI39" i="40"/>
  <c r="U39" i="40"/>
  <c r="CK38" i="40"/>
  <c r="CM38" i="40"/>
  <c r="BX38" i="40"/>
  <c r="BI38" i="40"/>
  <c r="U38" i="40"/>
  <c r="CK37" i="40"/>
  <c r="BD32" i="40"/>
  <c r="P32" i="40"/>
  <c r="BR31" i="40"/>
  <c r="BQ31" i="40"/>
  <c r="BP31" i="40"/>
  <c r="BO31" i="40"/>
  <c r="BC31" i="40"/>
  <c r="BB31" i="40"/>
  <c r="BB33" i="40"/>
  <c r="BA31" i="40"/>
  <c r="BA33" i="40"/>
  <c r="AZ31" i="40"/>
  <c r="AZ33" i="40"/>
  <c r="AW31" i="40"/>
  <c r="AV31" i="40"/>
  <c r="AU31" i="40"/>
  <c r="AT31" i="40"/>
  <c r="O31" i="40"/>
  <c r="N31" i="40"/>
  <c r="N33" i="40"/>
  <c r="M31" i="40"/>
  <c r="L31" i="40"/>
  <c r="I31" i="40"/>
  <c r="H31" i="40"/>
  <c r="G31" i="40"/>
  <c r="F31" i="40"/>
  <c r="AD22" i="40"/>
  <c r="AB26" i="40"/>
  <c r="CM26" i="40"/>
  <c r="BH26" i="40"/>
  <c r="BD26" i="40"/>
  <c r="AX26" i="40"/>
  <c r="AC26" i="40"/>
  <c r="T26" i="40"/>
  <c r="AA16" i="40" s="1"/>
  <c r="AE16" i="40" s="1"/>
  <c r="AA21" i="40"/>
  <c r="AE21" i="40"/>
  <c r="P26" i="40"/>
  <c r="J26" i="40"/>
  <c r="BZ23" i="40"/>
  <c r="BW23" i="40"/>
  <c r="CB23" i="40"/>
  <c r="BV23" i="40"/>
  <c r="CA23" i="40"/>
  <c r="BT23" i="40"/>
  <c r="BX23" i="40" s="1"/>
  <c r="BY23" i="40"/>
  <c r="BS23" i="40"/>
  <c r="BM23" i="40"/>
  <c r="BD23" i="40"/>
  <c r="AX23" i="40"/>
  <c r="AC23" i="40"/>
  <c r="AB23" i="40"/>
  <c r="P23" i="40"/>
  <c r="J23" i="40"/>
  <c r="BW22" i="40"/>
  <c r="CB22" i="40"/>
  <c r="BU22" i="40"/>
  <c r="BZ22" i="40"/>
  <c r="BS22" i="40"/>
  <c r="BM22" i="40"/>
  <c r="BD22" i="40"/>
  <c r="AX22" i="40"/>
  <c r="AC22" i="40"/>
  <c r="P22" i="40"/>
  <c r="J22" i="40"/>
  <c r="BZ21" i="40"/>
  <c r="BW21" i="40"/>
  <c r="BW31" i="40"/>
  <c r="BV21" i="40"/>
  <c r="CA21" i="40" s="1"/>
  <c r="BT21" i="40"/>
  <c r="BT31" i="40"/>
  <c r="BS21" i="40"/>
  <c r="BM21" i="40"/>
  <c r="BD21" i="40"/>
  <c r="AX21" i="40"/>
  <c r="AC21" i="40"/>
  <c r="P21" i="40"/>
  <c r="J21" i="40"/>
  <c r="CB19" i="40"/>
  <c r="CA19" i="40"/>
  <c r="BZ19" i="40"/>
  <c r="BY19" i="40"/>
  <c r="BX19" i="40"/>
  <c r="BS19" i="40"/>
  <c r="CH19" i="40" s="1"/>
  <c r="BM19" i="40"/>
  <c r="BD19" i="40"/>
  <c r="AX19" i="40"/>
  <c r="AC19" i="40"/>
  <c r="P19" i="40"/>
  <c r="J19" i="40"/>
  <c r="CB17" i="40"/>
  <c r="CA17" i="40"/>
  <c r="BZ17" i="40"/>
  <c r="BY17" i="40"/>
  <c r="BX17" i="40"/>
  <c r="BS17" i="40"/>
  <c r="BM17" i="40"/>
  <c r="BD17" i="40"/>
  <c r="AX17" i="40"/>
  <c r="AC17" i="40"/>
  <c r="P17" i="40"/>
  <c r="J17" i="40"/>
  <c r="CB16" i="40"/>
  <c r="CA16" i="40"/>
  <c r="BZ16" i="40"/>
  <c r="BY16" i="40"/>
  <c r="CC16" i="40" s="1"/>
  <c r="BX16" i="40"/>
  <c r="BS16" i="40"/>
  <c r="BM16" i="40"/>
  <c r="BD16" i="40"/>
  <c r="AX16" i="40"/>
  <c r="AX31" i="40" s="1"/>
  <c r="AC16" i="40"/>
  <c r="P16" i="40"/>
  <c r="J16" i="40"/>
  <c r="CB14" i="40"/>
  <c r="CA14" i="40"/>
  <c r="BZ14" i="40"/>
  <c r="CC14" i="40" s="1"/>
  <c r="BY14" i="40"/>
  <c r="BX14" i="40"/>
  <c r="BS14" i="40"/>
  <c r="BM14" i="40"/>
  <c r="BD14" i="40"/>
  <c r="AX14" i="40"/>
  <c r="AE14" i="40"/>
  <c r="Y14" i="40"/>
  <c r="P14" i="40"/>
  <c r="J14" i="40"/>
  <c r="CB12" i="40"/>
  <c r="CA12" i="40"/>
  <c r="BZ12" i="40"/>
  <c r="BY12" i="40"/>
  <c r="CC12" i="40" s="1"/>
  <c r="BX12" i="40"/>
  <c r="BS12" i="40"/>
  <c r="BM12" i="40"/>
  <c r="BD12" i="40"/>
  <c r="AX12" i="40"/>
  <c r="AL12" i="40"/>
  <c r="AK12" i="40"/>
  <c r="AJ12" i="40"/>
  <c r="AI12" i="40"/>
  <c r="AM12" i="40"/>
  <c r="AC12" i="40"/>
  <c r="P12" i="40"/>
  <c r="J12" i="40"/>
  <c r="CI10" i="40"/>
  <c r="CH10" i="40"/>
  <c r="CB10" i="40"/>
  <c r="CC10" i="40" s="1"/>
  <c r="CA10" i="40"/>
  <c r="BZ10" i="40"/>
  <c r="BY10" i="40"/>
  <c r="BX10" i="40"/>
  <c r="BS10" i="40"/>
  <c r="BM10" i="40"/>
  <c r="BD10" i="40"/>
  <c r="AX10" i="40"/>
  <c r="AL10" i="40"/>
  <c r="AK10" i="40"/>
  <c r="AM10" i="40" s="1"/>
  <c r="AJ10" i="40"/>
  <c r="AI10" i="40"/>
  <c r="AC10" i="40"/>
  <c r="P10" i="40"/>
  <c r="J10" i="40"/>
  <c r="CB9" i="40"/>
  <c r="CA9" i="40"/>
  <c r="BZ9" i="40"/>
  <c r="BY9" i="40"/>
  <c r="BX9" i="40"/>
  <c r="BS9" i="40"/>
  <c r="BM9" i="40"/>
  <c r="BD9" i="40"/>
  <c r="BD31" i="40"/>
  <c r="BD33" i="40" s="1"/>
  <c r="AX9" i="40"/>
  <c r="AC9" i="40"/>
  <c r="AK9" i="40" s="1"/>
  <c r="P9" i="40"/>
  <c r="J9" i="40"/>
  <c r="J31" i="40" s="1"/>
  <c r="AB16" i="40"/>
  <c r="AJ14" i="40"/>
  <c r="AJ16" i="40" s="1"/>
  <c r="AD17" i="40"/>
  <c r="AD12" i="40"/>
  <c r="AD10" i="40"/>
  <c r="AB17" i="40"/>
  <c r="AB22" i="40"/>
  <c r="AB19" i="40"/>
  <c r="AD21" i="40"/>
  <c r="AD9" i="40"/>
  <c r="AD31" i="40" s="1"/>
  <c r="AL9" i="40"/>
  <c r="AD19" i="40"/>
  <c r="AB10" i="40"/>
  <c r="AJ9" i="40" s="1"/>
  <c r="AB12" i="40"/>
  <c r="AB39" i="40"/>
  <c r="AB41" i="40" s="1"/>
  <c r="AB47" i="40" s="1"/>
  <c r="AB48" i="40" s="1"/>
  <c r="AB21" i="40"/>
  <c r="AB9" i="40"/>
  <c r="AB31" i="40"/>
  <c r="AD26" i="40"/>
  <c r="AD23" i="40"/>
  <c r="AD16" i="40"/>
  <c r="AL14" i="40" s="1"/>
  <c r="L33" i="40"/>
  <c r="AA17" i="40"/>
  <c r="AE17" i="40"/>
  <c r="AA26" i="40"/>
  <c r="AE26" i="40" s="1"/>
  <c r="CK41" i="40"/>
  <c r="BW41" i="40"/>
  <c r="BX41" i="40"/>
  <c r="AA23" i="40"/>
  <c r="AE23" i="40"/>
  <c r="AA12" i="40"/>
  <c r="AE12" i="40"/>
  <c r="BC33" i="40"/>
  <c r="CM40" i="40"/>
  <c r="BU31" i="40"/>
  <c r="DC14" i="40"/>
  <c r="DD12" i="52" s="1"/>
  <c r="DC19" i="40"/>
  <c r="O33" i="40"/>
  <c r="AB40" i="40"/>
  <c r="M33" i="40"/>
  <c r="CM39" i="40"/>
  <c r="DC12" i="40"/>
  <c r="DD10" i="52" s="1"/>
  <c r="DC13" i="40"/>
  <c r="DD11" i="52" s="1"/>
  <c r="BY21" i="40"/>
  <c r="CC21" i="40" s="1"/>
  <c r="DC15" i="40"/>
  <c r="CB21" i="40"/>
  <c r="BX21" i="40"/>
  <c r="AD39" i="40"/>
  <c r="BT22" i="40"/>
  <c r="BX22" i="40" s="1"/>
  <c r="DE23" i="40"/>
  <c r="AD40" i="40"/>
  <c r="AD41" i="40"/>
  <c r="AD47" i="40" s="1"/>
  <c r="AD48" i="40" s="1"/>
  <c r="DB32" i="40"/>
  <c r="DB28" i="40" s="1"/>
  <c r="DG15" i="52"/>
  <c r="DB30" i="52"/>
  <c r="DB26" i="52" s="1"/>
  <c r="DG14" i="52"/>
  <c r="DG17" i="52"/>
  <c r="BY23" i="52"/>
  <c r="CC23" i="52" s="1"/>
  <c r="DC30" i="52"/>
  <c r="DC26" i="52" s="1"/>
  <c r="BT25" i="52"/>
  <c r="BY25" i="52" s="1"/>
  <c r="CC25" i="52" s="1"/>
  <c r="DC9" i="40"/>
  <c r="DE30" i="52"/>
  <c r="DE26" i="52" s="1"/>
  <c r="CV32" i="40"/>
  <c r="CV28" i="40" s="1"/>
  <c r="DG16" i="52"/>
  <c r="CW31" i="40"/>
  <c r="CX31" i="40"/>
  <c r="CV31" i="40"/>
  <c r="AE15" i="52"/>
  <c r="AI13" i="52"/>
  <c r="AM13" i="52" s="1"/>
  <c r="DA17" i="52"/>
  <c r="DA21" i="52"/>
  <c r="DN21" i="52" s="1"/>
  <c r="AB30" i="52"/>
  <c r="AB26" i="52" s="1"/>
  <c r="AI15" i="52"/>
  <c r="AM15" i="52" s="1"/>
  <c r="AI20" i="52"/>
  <c r="AM20" i="52" s="1"/>
  <c r="AL16" i="40" l="1"/>
  <c r="AL19" i="40"/>
  <c r="BX25" i="52"/>
  <c r="CB31" i="40"/>
  <c r="CA31" i="40"/>
  <c r="BV31" i="40"/>
  <c r="AJ15" i="52"/>
  <c r="DK11" i="52"/>
  <c r="AC31" i="40"/>
  <c r="CC19" i="40"/>
  <c r="DG12" i="52"/>
  <c r="DF11" i="52"/>
  <c r="DM11" i="52" s="1"/>
  <c r="BY22" i="40"/>
  <c r="CC22" i="40" s="1"/>
  <c r="DM10" i="52"/>
  <c r="DF10" i="52"/>
  <c r="DG10" i="52" s="1"/>
  <c r="AA19" i="40"/>
  <c r="AE19" i="40" s="1"/>
  <c r="AK14" i="40"/>
  <c r="DF8" i="52"/>
  <c r="DM8" i="52" s="1"/>
  <c r="BV22" i="40"/>
  <c r="CA22" i="40" s="1"/>
  <c r="P31" i="40"/>
  <c r="P33" i="40" s="1"/>
  <c r="AC39" i="40"/>
  <c r="DK8" i="52"/>
  <c r="DD8" i="52"/>
  <c r="DG8" i="52" s="1"/>
  <c r="DF7" i="52"/>
  <c r="DF28" i="52" s="1"/>
  <c r="BX31" i="40"/>
  <c r="CH31" i="40" s="1"/>
  <c r="CC17" i="40"/>
  <c r="CC9" i="40"/>
  <c r="CC31" i="40" s="1"/>
  <c r="BS31" i="40"/>
  <c r="AJ19" i="40"/>
  <c r="AA22" i="40"/>
  <c r="AE22" i="40" s="1"/>
  <c r="AA9" i="40"/>
  <c r="DD7" i="52"/>
  <c r="BZ31" i="40"/>
  <c r="CC23" i="40"/>
  <c r="AJ7" i="52"/>
  <c r="BY31" i="40"/>
  <c r="AA10" i="40"/>
  <c r="AE10" i="40" s="1"/>
  <c r="DE25" i="40"/>
  <c r="AC41" i="40"/>
  <c r="AC47" i="40" s="1"/>
  <c r="AC48" i="40" s="1"/>
  <c r="AC40" i="40"/>
  <c r="AK19" i="40"/>
  <c r="AK16" i="40"/>
  <c r="DE22" i="40"/>
  <c r="CC7" i="52"/>
  <c r="CB30" i="52"/>
  <c r="CB26" i="52" s="1"/>
  <c r="AI7" i="52"/>
  <c r="AM7" i="52" s="1"/>
  <c r="CC8" i="52"/>
  <c r="AE7" i="52"/>
  <c r="AE30" i="52" s="1"/>
  <c r="AE26" i="52" s="1"/>
  <c r="AK7" i="52"/>
  <c r="AX30" i="52"/>
  <c r="AX26" i="52" s="1"/>
  <c r="AK13" i="52"/>
  <c r="CC20" i="52"/>
  <c r="AL7" i="52"/>
  <c r="BZ30" i="52"/>
  <c r="BZ26" i="52" s="1"/>
  <c r="CC13" i="52"/>
  <c r="CC17" i="52"/>
  <c r="DA13" i="52"/>
  <c r="DN13" i="52" s="1"/>
  <c r="J30" i="52"/>
  <c r="J26" i="52" s="1"/>
  <c r="CC10" i="52"/>
  <c r="BD30" i="52"/>
  <c r="BD26" i="52" s="1"/>
  <c r="P30" i="52"/>
  <c r="P26" i="52" s="1"/>
  <c r="BX30" i="52"/>
  <c r="CC15" i="52"/>
  <c r="BS30" i="52"/>
  <c r="BS26" i="52" s="1"/>
  <c r="CA30" i="52"/>
  <c r="CA26" i="52" s="1"/>
  <c r="CY28" i="40"/>
  <c r="DC28" i="40" s="1"/>
  <c r="DA29" i="40" s="1"/>
  <c r="DC30" i="40"/>
  <c r="DN24" i="52"/>
  <c r="DE21" i="40"/>
  <c r="DE20" i="40"/>
  <c r="DM18" i="52"/>
  <c r="DE14" i="40"/>
  <c r="DM16" i="52"/>
  <c r="DM17" i="52"/>
  <c r="DE16" i="40"/>
  <c r="DE11" i="40"/>
  <c r="DK13" i="52"/>
  <c r="DE12" i="40"/>
  <c r="DK10" i="52"/>
  <c r="DE17" i="40"/>
  <c r="DE15" i="40"/>
  <c r="DK14" i="52"/>
  <c r="DE13" i="40"/>
  <c r="DK12" i="52"/>
  <c r="DK16" i="52"/>
  <c r="DM14" i="52"/>
  <c r="DK17" i="52"/>
  <c r="DK19" i="52"/>
  <c r="DM13" i="52"/>
  <c r="DK9" i="52"/>
  <c r="DE19" i="40"/>
  <c r="DM12" i="52"/>
  <c r="DN20" i="52"/>
  <c r="DI30" i="52"/>
  <c r="DI26" i="52" s="1"/>
  <c r="CX32" i="40"/>
  <c r="CW33" i="40" s="1"/>
  <c r="DN17" i="52"/>
  <c r="DL30" i="52"/>
  <c r="DL26" i="52" s="1"/>
  <c r="AL15" i="52"/>
  <c r="AL20" i="52"/>
  <c r="AK15" i="52"/>
  <c r="AK20" i="52"/>
  <c r="DA29" i="52"/>
  <c r="CX29" i="52"/>
  <c r="CY29" i="52"/>
  <c r="CZ29" i="52"/>
  <c r="CV29" i="52"/>
  <c r="DN10" i="52"/>
  <c r="CH20" i="52"/>
  <c r="CW30" i="52"/>
  <c r="DA23" i="52"/>
  <c r="DN23" i="52" s="1"/>
  <c r="CV30" i="52"/>
  <c r="CV26" i="52" s="1"/>
  <c r="BY30" i="52"/>
  <c r="BY26" i="52" s="1"/>
  <c r="BV30" i="52"/>
  <c r="BV26" i="52" s="1"/>
  <c r="CZ30" i="52"/>
  <c r="CY30" i="52"/>
  <c r="CX30" i="52"/>
  <c r="AC30" i="52"/>
  <c r="AC26" i="52" s="1"/>
  <c r="DA9" i="52"/>
  <c r="DN15" i="52"/>
  <c r="BW30" i="52"/>
  <c r="BW26" i="52" s="1"/>
  <c r="DA25" i="52"/>
  <c r="DN25" i="52" s="1"/>
  <c r="CW29" i="52"/>
  <c r="DA14" i="52"/>
  <c r="DN14" i="52" s="1"/>
  <c r="DA22" i="52"/>
  <c r="DN22" i="52" s="1"/>
  <c r="DA18" i="52"/>
  <c r="DN18" i="52" s="1"/>
  <c r="DA19" i="52"/>
  <c r="DN19" i="52" s="1"/>
  <c r="DA16" i="52"/>
  <c r="DN16" i="52" s="1"/>
  <c r="DA12" i="52"/>
  <c r="DN12" i="52" s="1"/>
  <c r="DN8" i="52"/>
  <c r="BV25" i="52"/>
  <c r="CA25" i="52" s="1"/>
  <c r="BU30" i="52"/>
  <c r="BU26" i="52" s="1"/>
  <c r="DJ30" i="52"/>
  <c r="DJ26" i="52" s="1"/>
  <c r="DE10" i="40"/>
  <c r="DC32" i="40"/>
  <c r="DA33" i="40" s="1"/>
  <c r="DE9" i="40"/>
  <c r="DM7" i="52" l="1"/>
  <c r="DM28" i="52" s="1"/>
  <c r="DG11" i="52"/>
  <c r="DN11" i="52" s="1"/>
  <c r="DD28" i="52"/>
  <c r="DG7" i="52"/>
  <c r="DK7" i="52"/>
  <c r="DK28" i="52" s="1"/>
  <c r="CY32" i="52"/>
  <c r="DF30" i="52"/>
  <c r="DF26" i="52" s="1"/>
  <c r="DD30" i="52"/>
  <c r="DD26" i="52" s="1"/>
  <c r="CC30" i="52"/>
  <c r="CC26" i="52" s="1"/>
  <c r="CH30" i="52"/>
  <c r="AE9" i="40"/>
  <c r="AE31" i="40" s="1"/>
  <c r="AA39" i="40"/>
  <c r="AA31" i="40"/>
  <c r="AI9" i="40"/>
  <c r="AM9" i="40" s="1"/>
  <c r="AI14" i="40"/>
  <c r="DK30" i="52"/>
  <c r="DK26" i="52" s="1"/>
  <c r="BX26" i="52"/>
  <c r="CH26" i="52" s="1"/>
  <c r="DB31" i="40"/>
  <c r="DE30" i="40"/>
  <c r="CZ31" i="40"/>
  <c r="DC31" i="40"/>
  <c r="DA31" i="40"/>
  <c r="CY31" i="40"/>
  <c r="DG28" i="52"/>
  <c r="DD29" i="52" s="1"/>
  <c r="DM19" i="52"/>
  <c r="DG26" i="52"/>
  <c r="DC27" i="52" s="1"/>
  <c r="CX28" i="40"/>
  <c r="CV29" i="40" s="1"/>
  <c r="CV33" i="40"/>
  <c r="CX33" i="40"/>
  <c r="CY29" i="40"/>
  <c r="CZ29" i="40"/>
  <c r="DC33" i="40"/>
  <c r="DB29" i="40"/>
  <c r="DB33" i="40"/>
  <c r="CZ33" i="40"/>
  <c r="DC29" i="40"/>
  <c r="CX26" i="52"/>
  <c r="CY26" i="52"/>
  <c r="CW26" i="52"/>
  <c r="DN9" i="52"/>
  <c r="DA30" i="52"/>
  <c r="DA31" i="52" s="1"/>
  <c r="CZ26" i="52"/>
  <c r="DE32" i="40"/>
  <c r="CY33" i="40"/>
  <c r="DG30" i="52" l="1"/>
  <c r="DN7" i="52"/>
  <c r="AI19" i="40"/>
  <c r="AM19" i="40" s="1"/>
  <c r="AM14" i="40"/>
  <c r="AI16" i="40"/>
  <c r="AM16" i="40" s="1"/>
  <c r="AA41" i="40"/>
  <c r="AE39" i="40"/>
  <c r="AA40" i="40"/>
  <c r="AE40" i="40" s="1"/>
  <c r="DD31" i="52"/>
  <c r="DB29" i="52"/>
  <c r="DN28" i="52"/>
  <c r="CW29" i="40"/>
  <c r="DF29" i="52"/>
  <c r="DG29" i="52"/>
  <c r="DC29" i="52"/>
  <c r="DE29" i="52"/>
  <c r="DM30" i="52"/>
  <c r="DE28" i="40"/>
  <c r="CX29" i="40"/>
  <c r="DD27" i="52"/>
  <c r="DF27" i="52"/>
  <c r="DG27" i="52"/>
  <c r="DE27" i="52"/>
  <c r="DB27" i="52"/>
  <c r="CV31" i="52"/>
  <c r="CX31" i="52"/>
  <c r="DA26" i="52"/>
  <c r="DA27" i="52" s="1"/>
  <c r="CZ31" i="52"/>
  <c r="CW31" i="52"/>
  <c r="CY31" i="52"/>
  <c r="AE41" i="40" l="1"/>
  <c r="AE47" i="40" s="1"/>
  <c r="AE48" i="40" s="1"/>
  <c r="AA47" i="40"/>
  <c r="AA48" i="40" s="1"/>
  <c r="DB31" i="52"/>
  <c r="DG31" i="52"/>
  <c r="DE31" i="52"/>
  <c r="DC31" i="52"/>
  <c r="DF31" i="52"/>
  <c r="DI29" i="52"/>
  <c r="DK29" i="52"/>
  <c r="DL29" i="52"/>
  <c r="DN29" i="52"/>
  <c r="DJ29" i="52"/>
  <c r="DM29" i="52"/>
  <c r="DN30" i="52"/>
  <c r="DJ31" i="52" s="1"/>
  <c r="DM26" i="52"/>
  <c r="DN26" i="52" s="1"/>
  <c r="DJ27" i="52" s="1"/>
  <c r="CV27" i="52"/>
  <c r="CZ27" i="52"/>
  <c r="CX27" i="52"/>
  <c r="CY27" i="52"/>
  <c r="CW27" i="52"/>
  <c r="DI31" i="52" l="1"/>
  <c r="DM31" i="52"/>
  <c r="DL31" i="52"/>
  <c r="DK31" i="52"/>
  <c r="DN31" i="52"/>
  <c r="DK27" i="52"/>
  <c r="DL27" i="52"/>
  <c r="DM27" i="52"/>
  <c r="DN27" i="52"/>
  <c r="DI27" i="52"/>
</calcChain>
</file>

<file path=xl/sharedStrings.xml><?xml version="1.0" encoding="utf-8"?>
<sst xmlns="http://schemas.openxmlformats.org/spreadsheetml/2006/main" count="1320" uniqueCount="363">
  <si>
    <t>回</t>
    <rPh sb="0" eb="1">
      <t>カイ</t>
    </rPh>
    <phoneticPr fontId="3"/>
  </si>
  <si>
    <t>開催日</t>
    <rPh sb="0" eb="3">
      <t>カイサイビ</t>
    </rPh>
    <phoneticPr fontId="3"/>
  </si>
  <si>
    <t>電話投票</t>
    <rPh sb="0" eb="2">
      <t>デンワ</t>
    </rPh>
    <rPh sb="2" eb="4">
      <t>トウヒョウ</t>
    </rPh>
    <phoneticPr fontId="3"/>
  </si>
  <si>
    <t>臨時場外</t>
    <rPh sb="0" eb="2">
      <t>リンジ</t>
    </rPh>
    <rPh sb="2" eb="4">
      <t>ジョウガイ</t>
    </rPh>
    <phoneticPr fontId="3"/>
  </si>
  <si>
    <t>合計</t>
    <rPh sb="0" eb="2">
      <t>ゴウケイ</t>
    </rPh>
    <phoneticPr fontId="3"/>
  </si>
  <si>
    <t>総合計</t>
    <rPh sb="0" eb="1">
      <t>ソウ</t>
    </rPh>
    <rPh sb="1" eb="3">
      <t>ゴウケイ</t>
    </rPh>
    <phoneticPr fontId="3"/>
  </si>
  <si>
    <t>重勝式</t>
    <rPh sb="0" eb="2">
      <t>シゲカツ</t>
    </rPh>
    <rPh sb="2" eb="3">
      <t>シキ</t>
    </rPh>
    <phoneticPr fontId="3"/>
  </si>
  <si>
    <t>（単位：円）</t>
    <rPh sb="1" eb="3">
      <t>タンイ</t>
    </rPh>
    <rPh sb="4" eb="5">
      <t>エン</t>
    </rPh>
    <phoneticPr fontId="3"/>
  </si>
  <si>
    <t>差額</t>
    <rPh sb="0" eb="2">
      <t>サガク</t>
    </rPh>
    <phoneticPr fontId="3"/>
  </si>
  <si>
    <t>普通競輪合計
（記念GⅢを除く）</t>
    <rPh sb="0" eb="2">
      <t>フツウ</t>
    </rPh>
    <rPh sb="2" eb="4">
      <t>ケイリン</t>
    </rPh>
    <rPh sb="4" eb="6">
      <t>ゴウケイ</t>
    </rPh>
    <rPh sb="8" eb="10">
      <t>キネン</t>
    </rPh>
    <rPh sb="13" eb="14">
      <t>ノゾ</t>
    </rPh>
    <phoneticPr fontId="3"/>
  </si>
  <si>
    <t>４前</t>
    <rPh sb="1" eb="2">
      <t>マエ</t>
    </rPh>
    <phoneticPr fontId="3"/>
  </si>
  <si>
    <t>４後</t>
    <rPh sb="1" eb="2">
      <t>アト</t>
    </rPh>
    <phoneticPr fontId="3"/>
  </si>
  <si>
    <t>～</t>
  </si>
  <si>
    <t>計</t>
    <rPh sb="0" eb="1">
      <t>ケイ</t>
    </rPh>
    <phoneticPr fontId="3"/>
  </si>
  <si>
    <t>売上金（当初予算）</t>
    <rPh sb="0" eb="2">
      <t>ウリアゲ</t>
    </rPh>
    <rPh sb="2" eb="3">
      <t>キン</t>
    </rPh>
    <rPh sb="4" eb="6">
      <t>トウショ</t>
    </rPh>
    <rPh sb="6" eb="8">
      <t>ヨサン</t>
    </rPh>
    <phoneticPr fontId="3"/>
  </si>
  <si>
    <t>売上金（実績・見込）</t>
    <rPh sb="0" eb="2">
      <t>ウリアゲ</t>
    </rPh>
    <rPh sb="2" eb="3">
      <t>キン</t>
    </rPh>
    <rPh sb="4" eb="6">
      <t>ジッセキ</t>
    </rPh>
    <rPh sb="7" eb="9">
      <t>ミコミ</t>
    </rPh>
    <phoneticPr fontId="3"/>
  </si>
  <si>
    <t>本場</t>
    <rPh sb="0" eb="2">
      <t>ホンバ</t>
    </rPh>
    <phoneticPr fontId="3"/>
  </si>
  <si>
    <t>見
込</t>
    <rPh sb="0" eb="1">
      <t>ミ</t>
    </rPh>
    <rPh sb="2" eb="3">
      <t>コミ</t>
    </rPh>
    <phoneticPr fontId="3"/>
  </si>
  <si>
    <t>当初</t>
    <rPh sb="0" eb="2">
      <t>トウショ</t>
    </rPh>
    <phoneticPr fontId="3"/>
  </si>
  <si>
    <t>１</t>
  </si>
  <si>
    <t>FⅠﾅｲﾀｰ</t>
  </si>
  <si>
    <t>FⅡﾅｲﾀｰ</t>
  </si>
  <si>
    <t>３前</t>
    <rPh sb="1" eb="2">
      <t>マエ</t>
    </rPh>
    <phoneticPr fontId="3"/>
  </si>
  <si>
    <t>四日市本場</t>
    <rPh sb="0" eb="3">
      <t>ヨッカイチ</t>
    </rPh>
    <rPh sb="3" eb="5">
      <t>ホンバ</t>
    </rPh>
    <phoneticPr fontId="3"/>
  </si>
  <si>
    <t>ｸﾞﾚｰﾄﾞ</t>
    <phoneticPr fontId="3"/>
  </si>
  <si>
    <t>四日市競輪　車券売上金　（平成２６年度見込）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ミコミ</t>
    </rPh>
    <phoneticPr fontId="3"/>
  </si>
  <si>
    <t>⑦</t>
    <phoneticPr fontId="3"/>
  </si>
  <si>
    <t>①</t>
    <phoneticPr fontId="3"/>
  </si>
  <si>
    <t>③</t>
    <phoneticPr fontId="3"/>
  </si>
  <si>
    <t>④</t>
    <phoneticPr fontId="3"/>
  </si>
  <si>
    <t>A</t>
    <phoneticPr fontId="3"/>
  </si>
  <si>
    <t>B</t>
    <phoneticPr fontId="3"/>
  </si>
  <si>
    <t>C</t>
    <phoneticPr fontId="3"/>
  </si>
  <si>
    <t>D</t>
    <phoneticPr fontId="3"/>
  </si>
  <si>
    <t>普通競輪</t>
    <rPh sb="0" eb="2">
      <t>フツウ</t>
    </rPh>
    <rPh sb="2" eb="4">
      <t>ケイリン</t>
    </rPh>
    <phoneticPr fontId="3"/>
  </si>
  <si>
    <t>開催日</t>
    <rPh sb="0" eb="2">
      <t>カイサイ</t>
    </rPh>
    <rPh sb="2" eb="3">
      <t>ビ</t>
    </rPh>
    <phoneticPr fontId="3"/>
  </si>
  <si>
    <t>売上金（見込）</t>
    <rPh sb="0" eb="2">
      <t>ウリアゲ</t>
    </rPh>
    <rPh sb="2" eb="3">
      <t>キン</t>
    </rPh>
    <rPh sb="4" eb="6">
      <t>ミコミ</t>
    </rPh>
    <phoneticPr fontId="3"/>
  </si>
  <si>
    <t>実績</t>
    <rPh sb="0" eb="2">
      <t>ジッセキ</t>
    </rPh>
    <phoneticPr fontId="3"/>
  </si>
  <si>
    <t>２</t>
  </si>
  <si>
    <t>FⅠﾅｲﾀｰ</t>
    <phoneticPr fontId="3"/>
  </si>
  <si>
    <t>FⅡﾅｲﾀｰ</t>
    <phoneticPr fontId="3"/>
  </si>
  <si>
    <t>６後</t>
    <rPh sb="1" eb="2">
      <t>アト</t>
    </rPh>
    <phoneticPr fontId="2"/>
  </si>
  <si>
    <t>９後</t>
    <rPh sb="1" eb="2">
      <t>アト</t>
    </rPh>
    <phoneticPr fontId="2"/>
  </si>
  <si>
    <t>１２前</t>
    <rPh sb="2" eb="3">
      <t>マエ</t>
    </rPh>
    <phoneticPr fontId="2"/>
  </si>
  <si>
    <t>１２後</t>
    <rPh sb="2" eb="3">
      <t>アト</t>
    </rPh>
    <phoneticPr fontId="2"/>
  </si>
  <si>
    <t>四日市競輪　車券売上金　（平成２７年度見込）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ミコミ</t>
    </rPh>
    <phoneticPr fontId="3"/>
  </si>
  <si>
    <t>FⅠ（昼）</t>
    <rPh sb="3" eb="4">
      <t>ヒル</t>
    </rPh>
    <phoneticPr fontId="3"/>
  </si>
  <si>
    <t>５</t>
    <phoneticPr fontId="2"/>
  </si>
  <si>
    <t>１０</t>
    <phoneticPr fontId="2"/>
  </si>
  <si>
    <t>※ガールズケイリン開催：FⅠ（４節）、FⅡ（１節）</t>
    <phoneticPr fontId="3"/>
  </si>
  <si>
    <t>●臨時場外売場数（ナイター）</t>
    <rPh sb="1" eb="3">
      <t>リンジ</t>
    </rPh>
    <rPh sb="3" eb="5">
      <t>ジョウガイ</t>
    </rPh>
    <rPh sb="5" eb="6">
      <t>ウ</t>
    </rPh>
    <rPh sb="6" eb="7">
      <t>バ</t>
    </rPh>
    <rPh sb="7" eb="8">
      <t>スウ</t>
    </rPh>
    <phoneticPr fontId="3"/>
  </si>
  <si>
    <t>２４年度（１８節）</t>
    <rPh sb="7" eb="8">
      <t>セツ</t>
    </rPh>
    <phoneticPr fontId="3"/>
  </si>
  <si>
    <t>２５年度（１７節）</t>
    <rPh sb="7" eb="8">
      <t>セツ</t>
    </rPh>
    <phoneticPr fontId="3"/>
  </si>
  <si>
    <t>２６年度（１６節）</t>
    <rPh sb="7" eb="8">
      <t>セツ</t>
    </rPh>
    <phoneticPr fontId="3"/>
  </si>
  <si>
    <t>年度（節数）</t>
    <rPh sb="0" eb="2">
      <t>ネンド</t>
    </rPh>
    <rPh sb="3" eb="4">
      <t>セツ</t>
    </rPh>
    <rPh sb="4" eb="5">
      <t>スウ</t>
    </rPh>
    <phoneticPr fontId="3"/>
  </si>
  <si>
    <t>延べ売場数</t>
    <rPh sb="0" eb="1">
      <t>ノ</t>
    </rPh>
    <rPh sb="2" eb="3">
      <t>ウ</t>
    </rPh>
    <rPh sb="3" eb="4">
      <t>バ</t>
    </rPh>
    <rPh sb="4" eb="5">
      <t>スウ</t>
    </rPh>
    <phoneticPr fontId="3"/>
  </si>
  <si>
    <t>増加率</t>
    <rPh sb="0" eb="2">
      <t>ゾウカ</t>
    </rPh>
    <rPh sb="2" eb="3">
      <t>リツ</t>
    </rPh>
    <phoneticPr fontId="3"/>
  </si>
  <si>
    <t>-</t>
    <phoneticPr fontId="3"/>
  </si>
  <si>
    <t>平成２６年度４月～９月の
前年比（全国平均）</t>
    <rPh sb="0" eb="2">
      <t>ヘイセイ</t>
    </rPh>
    <rPh sb="4" eb="5">
      <t>ネン</t>
    </rPh>
    <rPh sb="5" eb="6">
      <t>ド</t>
    </rPh>
    <rPh sb="7" eb="8">
      <t>ガツ</t>
    </rPh>
    <rPh sb="10" eb="11">
      <t>ガツ</t>
    </rPh>
    <rPh sb="13" eb="16">
      <t>ゼンネンヒ</t>
    </rPh>
    <rPh sb="17" eb="19">
      <t>ゼンコク</t>
    </rPh>
    <rPh sb="19" eb="21">
      <t>ヘイキン</t>
    </rPh>
    <phoneticPr fontId="3"/>
  </si>
  <si>
    <t>平成２５年度４月～３月の
前年比（全国平均）</t>
    <rPh sb="0" eb="2">
      <t>ヘイセイ</t>
    </rPh>
    <rPh sb="4" eb="6">
      <t>ネンド</t>
    </rPh>
    <rPh sb="7" eb="8">
      <t>ガツ</t>
    </rPh>
    <rPh sb="10" eb="11">
      <t>ガツ</t>
    </rPh>
    <rPh sb="13" eb="16">
      <t>ゼンネンヒ</t>
    </rPh>
    <rPh sb="17" eb="19">
      <t>ゼンコク</t>
    </rPh>
    <rPh sb="19" eb="21">
      <t>ヘイキン</t>
    </rPh>
    <phoneticPr fontId="3"/>
  </si>
  <si>
    <t>前年比</t>
    <rPh sb="0" eb="3">
      <t>ゼンネンヒ</t>
    </rPh>
    <phoneticPr fontId="3"/>
  </si>
  <si>
    <t>（=12%÷2）・・・㋐</t>
    <phoneticPr fontId="3"/>
  </si>
  <si>
    <t>A×⑦</t>
    <phoneticPr fontId="3"/>
  </si>
  <si>
    <t>B×⑧</t>
    <phoneticPr fontId="3"/>
  </si>
  <si>
    <t>D×⑨
　×（１＋㋐）</t>
    <phoneticPr fontId="3"/>
  </si>
  <si>
    <t>普通競輪（ナイター）</t>
    <rPh sb="0" eb="2">
      <t>フツウ</t>
    </rPh>
    <rPh sb="2" eb="4">
      <t>ケイリン</t>
    </rPh>
    <phoneticPr fontId="3"/>
  </si>
  <si>
    <t>FⅠ</t>
    <phoneticPr fontId="3"/>
  </si>
  <si>
    <t>FⅡ</t>
    <phoneticPr fontId="3"/>
  </si>
  <si>
    <t>別紙
積算</t>
    <rPh sb="0" eb="2">
      <t>ベッシ</t>
    </rPh>
    <rPh sb="3" eb="5">
      <t>セキサン</t>
    </rPh>
    <phoneticPr fontId="3"/>
  </si>
  <si>
    <t>※２７年度に１日のレース数や車立数の増減がないものとして積算した。</t>
    <rPh sb="3" eb="5">
      <t>ネンド</t>
    </rPh>
    <rPh sb="7" eb="8">
      <t>ヒ</t>
    </rPh>
    <rPh sb="12" eb="13">
      <t>スウ</t>
    </rPh>
    <rPh sb="14" eb="15">
      <t>シャ</t>
    </rPh>
    <rPh sb="15" eb="16">
      <t>タ</t>
    </rPh>
    <rPh sb="16" eb="17">
      <t>スウ</t>
    </rPh>
    <rPh sb="18" eb="20">
      <t>ゾウゲン</t>
    </rPh>
    <rPh sb="28" eb="30">
      <t>セキサン</t>
    </rPh>
    <phoneticPr fontId="3"/>
  </si>
  <si>
    <t>上期（記念）</t>
    <rPh sb="0" eb="2">
      <t>カミキ</t>
    </rPh>
    <rPh sb="3" eb="5">
      <t>キネン</t>
    </rPh>
    <phoneticPr fontId="3"/>
  </si>
  <si>
    <t>上期（普通・ナイター）</t>
    <rPh sb="0" eb="2">
      <t>カミキ</t>
    </rPh>
    <rPh sb="3" eb="5">
      <t>フツウ</t>
    </rPh>
    <phoneticPr fontId="3"/>
  </si>
  <si>
    <t>上期（普通・昼）</t>
    <rPh sb="0" eb="2">
      <t>カミキ</t>
    </rPh>
    <rPh sb="3" eb="5">
      <t>フツウ</t>
    </rPh>
    <rPh sb="6" eb="7">
      <t>ヒル</t>
    </rPh>
    <phoneticPr fontId="3"/>
  </si>
  <si>
    <t>下期（普通・ナイター）</t>
    <rPh sb="0" eb="2">
      <t>シモキ</t>
    </rPh>
    <rPh sb="3" eb="5">
      <t>フツウ</t>
    </rPh>
    <phoneticPr fontId="3"/>
  </si>
  <si>
    <t>合　計</t>
    <rPh sb="0" eb="1">
      <t>ア</t>
    </rPh>
    <rPh sb="2" eb="3">
      <t>ケイ</t>
    </rPh>
    <phoneticPr fontId="3"/>
  </si>
  <si>
    <t>年間（普通）</t>
    <rPh sb="0" eb="2">
      <t>ネンカン</t>
    </rPh>
    <rPh sb="3" eb="5">
      <t>フツウ</t>
    </rPh>
    <phoneticPr fontId="3"/>
  </si>
  <si>
    <t>（加算額）</t>
    <rPh sb="1" eb="4">
      <t>カサンガク</t>
    </rPh>
    <phoneticPr fontId="3"/>
  </si>
  <si>
    <t>２７年度（１４節）</t>
    <rPh sb="7" eb="8">
      <t>セツ</t>
    </rPh>
    <phoneticPr fontId="3"/>
  </si>
  <si>
    <r>
      <rPr>
        <b/>
        <sz val="11"/>
        <rFont val="ＭＳ Ｐゴシック"/>
        <family val="3"/>
        <charset val="128"/>
      </rPr>
      <t>（平成２７年１月１１日</t>
    </r>
    <r>
      <rPr>
        <sz val="11"/>
        <rFont val="ＭＳ Ｐゴシック"/>
        <family val="3"/>
        <charset val="128"/>
      </rPr>
      <t>）</t>
    </r>
    <phoneticPr fontId="3"/>
  </si>
  <si>
    <t>7</t>
    <phoneticPr fontId="3"/>
  </si>
  <si>
    <t>10</t>
    <phoneticPr fontId="3"/>
  </si>
  <si>
    <t>11</t>
    <phoneticPr fontId="3"/>
  </si>
  <si>
    <r>
      <t>1</t>
    </r>
    <r>
      <rPr>
        <sz val="11"/>
        <rFont val="ＭＳ Ｐゴシック"/>
        <family val="3"/>
        <charset val="128"/>
      </rPr>
      <t>1</t>
    </r>
    <phoneticPr fontId="3"/>
  </si>
  <si>
    <r>
      <t>1</t>
    </r>
    <r>
      <rPr>
        <sz val="11"/>
        <rFont val="ＭＳ Ｐゴシック"/>
        <family val="3"/>
        <charset val="128"/>
      </rPr>
      <t>2</t>
    </r>
    <phoneticPr fontId="3"/>
  </si>
  <si>
    <t>1</t>
    <phoneticPr fontId="3"/>
  </si>
  <si>
    <t>2</t>
    <phoneticPr fontId="3"/>
  </si>
  <si>
    <t>3</t>
    <phoneticPr fontId="3"/>
  </si>
  <si>
    <t>4</t>
    <phoneticPr fontId="3"/>
  </si>
  <si>
    <t>6</t>
    <phoneticPr fontId="3"/>
  </si>
  <si>
    <t>5</t>
    <phoneticPr fontId="3"/>
  </si>
  <si>
    <t>FⅡﾅｲﾀｰ
・Ｇ</t>
    <phoneticPr fontId="3"/>
  </si>
  <si>
    <t>売上金（差額）</t>
    <rPh sb="4" eb="6">
      <t>サガク</t>
    </rPh>
    <phoneticPr fontId="3"/>
  </si>
  <si>
    <r>
      <t xml:space="preserve">売上金（見込）　：　当初予算
</t>
    </r>
    <r>
      <rPr>
        <sz val="11"/>
        <rFont val="ＭＳ Ｐ明朝"/>
        <family val="1"/>
        <charset val="128"/>
      </rPr>
      <t>〔各開催節の売上金見込は開催日程決定前の見込〕</t>
    </r>
    <rPh sb="0" eb="2">
      <t>ウリアゲ</t>
    </rPh>
    <rPh sb="2" eb="3">
      <t>キン</t>
    </rPh>
    <rPh sb="4" eb="6">
      <t>ミコミ</t>
    </rPh>
    <rPh sb="10" eb="12">
      <t>トウショ</t>
    </rPh>
    <rPh sb="12" eb="14">
      <t>ヨサン</t>
    </rPh>
    <rPh sb="16" eb="17">
      <t>カク</t>
    </rPh>
    <rPh sb="17" eb="19">
      <t>カイサイ</t>
    </rPh>
    <rPh sb="19" eb="20">
      <t>セツ</t>
    </rPh>
    <rPh sb="21" eb="23">
      <t>ウリアゲ</t>
    </rPh>
    <rPh sb="23" eb="24">
      <t>キン</t>
    </rPh>
    <rPh sb="24" eb="26">
      <t>ミコ</t>
    </rPh>
    <rPh sb="27" eb="29">
      <t>カイサイ</t>
    </rPh>
    <rPh sb="29" eb="31">
      <t>ニッテイ</t>
    </rPh>
    <rPh sb="31" eb="33">
      <t>ケッテイ</t>
    </rPh>
    <rPh sb="33" eb="34">
      <t>マエ</t>
    </rPh>
    <rPh sb="35" eb="37">
      <t>ミコ</t>
    </rPh>
    <phoneticPr fontId="3"/>
  </si>
  <si>
    <t>Ｍ
Ｍ
Ｍ</t>
    <phoneticPr fontId="3"/>
  </si>
  <si>
    <t xml:space="preserve">
ＦⅡ</t>
    <phoneticPr fontId="3"/>
  </si>
  <si>
    <t>ＦⅠ
ＦⅠ
ＦⅠ</t>
    <phoneticPr fontId="3"/>
  </si>
  <si>
    <t xml:space="preserve">Ｍ
</t>
    <phoneticPr fontId="3"/>
  </si>
  <si>
    <t xml:space="preserve">
Ｍ</t>
    <phoneticPr fontId="3"/>
  </si>
  <si>
    <t>ＦⅡ
ＦⅡ
ＦⅡ</t>
    <phoneticPr fontId="3"/>
  </si>
  <si>
    <t xml:space="preserve">
ＦⅠ</t>
    <phoneticPr fontId="3"/>
  </si>
  <si>
    <t xml:space="preserve">
ＦⅡ
ＦⅡ</t>
    <phoneticPr fontId="3"/>
  </si>
  <si>
    <t xml:space="preserve">Ｍ
Ｍ
</t>
    <phoneticPr fontId="3"/>
  </si>
  <si>
    <t>ＦⅡナイター
臨時場外売上
実績（５節）</t>
    <rPh sb="7" eb="9">
      <t>リンジ</t>
    </rPh>
    <rPh sb="9" eb="11">
      <t>ジョウガイ</t>
    </rPh>
    <rPh sb="11" eb="13">
      <t>ウリアゲ</t>
    </rPh>
    <rPh sb="14" eb="16">
      <t>ジッセキ</t>
    </rPh>
    <rPh sb="18" eb="19">
      <t>セツ</t>
    </rPh>
    <phoneticPr fontId="3"/>
  </si>
  <si>
    <t>ＦⅡナイター
臨時場外数
（５節）</t>
    <rPh sb="7" eb="9">
      <t>リンジ</t>
    </rPh>
    <rPh sb="9" eb="11">
      <t>ジョウガイ</t>
    </rPh>
    <rPh sb="11" eb="12">
      <t>スウ</t>
    </rPh>
    <rPh sb="15" eb="16">
      <t>セツ</t>
    </rPh>
    <phoneticPr fontId="3"/>
  </si>
  <si>
    <t>他場の
ナイター</t>
    <rPh sb="0" eb="1">
      <t>ホカ</t>
    </rPh>
    <rPh sb="1" eb="2">
      <t>バ</t>
    </rPh>
    <phoneticPr fontId="3"/>
  </si>
  <si>
    <t>ナイター
臨時場外数</t>
    <rPh sb="5" eb="7">
      <t>リンジ</t>
    </rPh>
    <phoneticPr fontId="3"/>
  </si>
  <si>
    <t>１場あたり
売上</t>
    <rPh sb="1" eb="2">
      <t>ジョウ</t>
    </rPh>
    <rPh sb="6" eb="8">
      <t>ウリアゲ</t>
    </rPh>
    <phoneticPr fontId="3"/>
  </si>
  <si>
    <t>他場の
ミッド
ナイト</t>
    <rPh sb="0" eb="1">
      <t>ホカ</t>
    </rPh>
    <rPh sb="1" eb="2">
      <t>バ</t>
    </rPh>
    <phoneticPr fontId="3"/>
  </si>
  <si>
    <t>四日市競輪　車券売上金　（平成２７年度実績、見込）　　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ヘイセイ</t>
    </rPh>
    <rPh sb="17" eb="19">
      <t>ネンド</t>
    </rPh>
    <rPh sb="19" eb="21">
      <t>ジッセキ</t>
    </rPh>
    <rPh sb="22" eb="24">
      <t>ミコミ</t>
    </rPh>
    <phoneticPr fontId="3"/>
  </si>
  <si>
    <r>
      <rPr>
        <b/>
        <sz val="14"/>
        <rFont val="ＭＳ Ｐゴシック"/>
        <family val="3"/>
        <charset val="128"/>
      </rPr>
      <t>（平成２７年１０月１８日</t>
    </r>
    <r>
      <rPr>
        <sz val="14"/>
        <rFont val="ＭＳ Ｐゴシック"/>
        <family val="3"/>
        <charset val="128"/>
      </rPr>
      <t>）</t>
    </r>
    <phoneticPr fontId="3"/>
  </si>
  <si>
    <t>売上金（実績、見込）
※ＦⅠ：１節（３日）、ＦⅠナイター：６節（１８日）、
　　　ＦⅡナイター：８節（２４日）、ＧⅢ：１節（４日）</t>
    <rPh sb="0" eb="2">
      <t>ウリアゲ</t>
    </rPh>
    <rPh sb="2" eb="3">
      <t>キン</t>
    </rPh>
    <rPh sb="4" eb="6">
      <t>ジッセキ</t>
    </rPh>
    <rPh sb="7" eb="9">
      <t>ミコミ</t>
    </rPh>
    <phoneticPr fontId="3"/>
  </si>
  <si>
    <t>※１日のレース数や車立数の増減の予定なし。</t>
    <phoneticPr fontId="3"/>
  </si>
  <si>
    <t>１節当り売場数</t>
    <rPh sb="1" eb="2">
      <t>セツ</t>
    </rPh>
    <rPh sb="2" eb="3">
      <t>アタ</t>
    </rPh>
    <rPh sb="4" eb="5">
      <t>ウ</t>
    </rPh>
    <rPh sb="5" eb="6">
      <t>バ</t>
    </rPh>
    <rPh sb="6" eb="7">
      <t>スウ</t>
    </rPh>
    <phoneticPr fontId="3"/>
  </si>
  <si>
    <t>（ＧⅢの開催準備資金のため、ＧⅢの後に２節以上開催予定。）</t>
    <rPh sb="4" eb="6">
      <t>カイサイ</t>
    </rPh>
    <rPh sb="6" eb="8">
      <t>ジュンビ</t>
    </rPh>
    <rPh sb="8" eb="10">
      <t>シキン</t>
    </rPh>
    <rPh sb="17" eb="18">
      <t>アト</t>
    </rPh>
    <rPh sb="20" eb="21">
      <t>セツ</t>
    </rPh>
    <rPh sb="21" eb="23">
      <t>イジョウ</t>
    </rPh>
    <rPh sb="23" eb="25">
      <t>カイサイ</t>
    </rPh>
    <rPh sb="25" eb="27">
      <t>ヨテイ</t>
    </rPh>
    <phoneticPr fontId="3"/>
  </si>
  <si>
    <t>FⅠナイター</t>
    <phoneticPr fontId="3"/>
  </si>
  <si>
    <t>FⅡナイター</t>
    <phoneticPr fontId="3"/>
  </si>
  <si>
    <t>（=16.1%÷2）・・・㋐</t>
    <phoneticPr fontId="3"/>
  </si>
  <si>
    <t>●臨時場外売場数（四日市ナイター）</t>
    <rPh sb="1" eb="3">
      <t>リンジ</t>
    </rPh>
    <rPh sb="3" eb="5">
      <t>ジョウガイ</t>
    </rPh>
    <rPh sb="5" eb="6">
      <t>ウ</t>
    </rPh>
    <rPh sb="6" eb="7">
      <t>バ</t>
    </rPh>
    <rPh sb="7" eb="8">
      <t>スウ</t>
    </rPh>
    <rPh sb="9" eb="12">
      <t>ヨッカイチ</t>
    </rPh>
    <phoneticPr fontId="3"/>
  </si>
  <si>
    <t>Ｇ：ガールズケイリン</t>
    <phoneticPr fontId="3"/>
  </si>
  <si>
    <t>２８年度（１５節）</t>
    <rPh sb="7" eb="8">
      <t>セツ</t>
    </rPh>
    <phoneticPr fontId="3"/>
  </si>
  <si>
    <t>平成２７年度４月～９月の前年比（全国平均）</t>
    <rPh sb="0" eb="2">
      <t>ヘイセイ</t>
    </rPh>
    <rPh sb="4" eb="5">
      <t>ネン</t>
    </rPh>
    <rPh sb="5" eb="6">
      <t>ド</t>
    </rPh>
    <rPh sb="7" eb="8">
      <t>ガツ</t>
    </rPh>
    <rPh sb="10" eb="11">
      <t>ガツ</t>
    </rPh>
    <rPh sb="12" eb="15">
      <t>ゼンネンヒ</t>
    </rPh>
    <rPh sb="16" eb="18">
      <t>ゼンコク</t>
    </rPh>
    <rPh sb="18" eb="20">
      <t>ヘイキン</t>
    </rPh>
    <phoneticPr fontId="3"/>
  </si>
  <si>
    <t>平成２６年度４月～３月の前年比（全国平均）</t>
    <rPh sb="0" eb="2">
      <t>ヘイセイ</t>
    </rPh>
    <rPh sb="4" eb="6">
      <t>ネンド</t>
    </rPh>
    <rPh sb="7" eb="8">
      <t>ガツ</t>
    </rPh>
    <rPh sb="10" eb="11">
      <t>ガツ</t>
    </rPh>
    <rPh sb="12" eb="15">
      <t>ゼンネンヒ</t>
    </rPh>
    <rPh sb="16" eb="18">
      <t>ゼンコク</t>
    </rPh>
    <rPh sb="18" eb="20">
      <t>ヘイキン</t>
    </rPh>
    <phoneticPr fontId="3"/>
  </si>
  <si>
    <t>～</t>
    <phoneticPr fontId="3"/>
  </si>
  <si>
    <t>FⅡ</t>
  </si>
  <si>
    <t>FⅠ</t>
  </si>
  <si>
    <r>
      <t xml:space="preserve">当初予算
</t>
    </r>
    <r>
      <rPr>
        <sz val="11"/>
        <color indexed="10"/>
        <rFont val="ＭＳ Ｐゴシック"/>
        <family val="3"/>
        <charset val="128"/>
      </rPr>
      <t>〔各開催節の売上金見込は開催日程決定前の見込〕</t>
    </r>
    <rPh sb="0" eb="2">
      <t>トウショ</t>
    </rPh>
    <rPh sb="2" eb="4">
      <t>ヨサン</t>
    </rPh>
    <phoneticPr fontId="3"/>
  </si>
  <si>
    <t>専用場外</t>
    <rPh sb="0" eb="2">
      <t>センヨウ</t>
    </rPh>
    <rPh sb="2" eb="4">
      <t>ジョウガイ</t>
    </rPh>
    <phoneticPr fontId="3"/>
  </si>
  <si>
    <t>チャリロト</t>
    <phoneticPr fontId="3"/>
  </si>
  <si>
    <t>オッズパーク</t>
    <phoneticPr fontId="3"/>
  </si>
  <si>
    <t>ケイドリームス</t>
    <phoneticPr fontId="3"/>
  </si>
  <si>
    <t>場間場外</t>
    <rPh sb="0" eb="1">
      <t>バ</t>
    </rPh>
    <rPh sb="1" eb="2">
      <t>アイダ</t>
    </rPh>
    <rPh sb="2" eb="4">
      <t>ジョウガイ</t>
    </rPh>
    <phoneticPr fontId="3"/>
  </si>
  <si>
    <t>民間ポータル</t>
    <rPh sb="0" eb="2">
      <t>ミンカン</t>
    </rPh>
    <phoneticPr fontId="3"/>
  </si>
  <si>
    <t>ウインチケット</t>
    <phoneticPr fontId="3"/>
  </si>
  <si>
    <t>【参考】　　</t>
    <rPh sb="1" eb="3">
      <t>サンコウ</t>
    </rPh>
    <phoneticPr fontId="3"/>
  </si>
  <si>
    <t>臨時場外、民間ポータルの計</t>
    <rPh sb="0" eb="2">
      <t>リンジ</t>
    </rPh>
    <rPh sb="2" eb="4">
      <t>ジョウガイ</t>
    </rPh>
    <rPh sb="5" eb="7">
      <t>ミンカン</t>
    </rPh>
    <rPh sb="12" eb="13">
      <t>ケイ</t>
    </rPh>
    <phoneticPr fontId="3"/>
  </si>
  <si>
    <t>電話投票
（ＣＴＣ）</t>
    <rPh sb="0" eb="2">
      <t>デンワ</t>
    </rPh>
    <rPh sb="2" eb="4">
      <t>トウヒョウ</t>
    </rPh>
    <phoneticPr fontId="3"/>
  </si>
  <si>
    <t>金額</t>
    <rPh sb="0" eb="2">
      <t>キンガク</t>
    </rPh>
    <phoneticPr fontId="3"/>
  </si>
  <si>
    <t>占有割合</t>
    <rPh sb="0" eb="2">
      <t>センユウ</t>
    </rPh>
    <rPh sb="2" eb="4">
      <t>ワリアイ</t>
    </rPh>
    <phoneticPr fontId="3"/>
  </si>
  <si>
    <t>普通競輪　計
（ナイター、ミッドナイト）</t>
    <rPh sb="0" eb="2">
      <t>フツウ</t>
    </rPh>
    <rPh sb="2" eb="4">
      <t>ケイリン</t>
    </rPh>
    <rPh sb="5" eb="6">
      <t>ケイ</t>
    </rPh>
    <phoneticPr fontId="3"/>
  </si>
  <si>
    <t>GⅢ　計</t>
    <rPh sb="3" eb="4">
      <t>ケイ</t>
    </rPh>
    <phoneticPr fontId="3"/>
  </si>
  <si>
    <t>普通競輪　計
（ナイター、
    ミッドナイト）</t>
    <rPh sb="0" eb="2">
      <t>フツウ</t>
    </rPh>
    <rPh sb="2" eb="4">
      <t>ケイリン</t>
    </rPh>
    <rPh sb="5" eb="6">
      <t>ケイ</t>
    </rPh>
    <phoneticPr fontId="3"/>
  </si>
  <si>
    <t>他場日程重複</t>
    <rPh sb="0" eb="2">
      <t>タジョウ</t>
    </rPh>
    <rPh sb="2" eb="4">
      <t>ニッテイ</t>
    </rPh>
    <rPh sb="4" eb="6">
      <t>チョウフク</t>
    </rPh>
    <phoneticPr fontId="3"/>
  </si>
  <si>
    <t>入場者数</t>
    <rPh sb="0" eb="2">
      <t>ニュウジョウ</t>
    </rPh>
    <rPh sb="2" eb="3">
      <t>シャ</t>
    </rPh>
    <rPh sb="3" eb="4">
      <t>スウ</t>
    </rPh>
    <phoneticPr fontId="3"/>
  </si>
  <si>
    <t xml:space="preserve">ｸﾞﾚｰﾄﾞ
（♡はガールズあり）
</t>
    <phoneticPr fontId="3"/>
  </si>
  <si>
    <t>臨時場外、民間ポータル　車券売上金の内訳　（令和４年度）　</t>
    <rPh sb="0" eb="2">
      <t>リンジ</t>
    </rPh>
    <rPh sb="2" eb="4">
      <t>ジョウガイ</t>
    </rPh>
    <rPh sb="5" eb="7">
      <t>ミンカン</t>
    </rPh>
    <rPh sb="12" eb="14">
      <t>シャケン</t>
    </rPh>
    <rPh sb="14" eb="16">
      <t>ウリアゲ</t>
    </rPh>
    <rPh sb="16" eb="17">
      <t>キン</t>
    </rPh>
    <rPh sb="18" eb="20">
      <t>ウチワケ</t>
    </rPh>
    <rPh sb="22" eb="24">
      <t>レイワ</t>
    </rPh>
    <rPh sb="25" eb="27">
      <t>ネンド</t>
    </rPh>
    <phoneticPr fontId="3"/>
  </si>
  <si>
    <t>FⅠ</t>
    <phoneticPr fontId="3"/>
  </si>
  <si>
    <t>FⅡミッド</t>
    <phoneticPr fontId="3"/>
  </si>
  <si>
    <t>ＦⅡミッド</t>
    <phoneticPr fontId="3"/>
  </si>
  <si>
    <t>ＧⅢ</t>
  </si>
  <si>
    <t>ＦⅠ</t>
  </si>
  <si>
    <t>他場日程重複</t>
    <rPh sb="0" eb="2">
      <t>タジョウ</t>
    </rPh>
    <rPh sb="2" eb="4">
      <t>ニッテイ</t>
    </rPh>
    <rPh sb="4" eb="6">
      <t>ジュウフク</t>
    </rPh>
    <phoneticPr fontId="3"/>
  </si>
  <si>
    <t>臨時場外
（場間・専用）</t>
    <rPh sb="0" eb="2">
      <t>リンジ</t>
    </rPh>
    <rPh sb="2" eb="4">
      <t>ジョウガイ</t>
    </rPh>
    <rPh sb="6" eb="7">
      <t>ジョウ</t>
    </rPh>
    <rPh sb="7" eb="8">
      <t>アイダ</t>
    </rPh>
    <rPh sb="9" eb="11">
      <t>センヨウ</t>
    </rPh>
    <phoneticPr fontId="3"/>
  </si>
  <si>
    <t>１３</t>
    <phoneticPr fontId="3"/>
  </si>
  <si>
    <t>６前</t>
    <rPh sb="1" eb="2">
      <t>マエ</t>
    </rPh>
    <phoneticPr fontId="3"/>
  </si>
  <si>
    <t>４後</t>
    <rPh sb="1" eb="2">
      <t>ウシロ</t>
    </rPh>
    <phoneticPr fontId="3"/>
  </si>
  <si>
    <t>予算残額</t>
    <rPh sb="0" eb="2">
      <t>ヨサン</t>
    </rPh>
    <rPh sb="2" eb="3">
      <t>ザン</t>
    </rPh>
    <rPh sb="3" eb="4">
      <t>ガク</t>
    </rPh>
    <phoneticPr fontId="3"/>
  </si>
  <si>
    <t>９前</t>
    <rPh sb="1" eb="2">
      <t>マエ</t>
    </rPh>
    <phoneticPr fontId="3"/>
  </si>
  <si>
    <t>１２前</t>
    <rPh sb="2" eb="3">
      <t>マエ</t>
    </rPh>
    <phoneticPr fontId="3"/>
  </si>
  <si>
    <t>四日市競輪　車券売上金　（令和５年度）　</t>
    <rPh sb="0" eb="2">
      <t>ヨッカ</t>
    </rPh>
    <rPh sb="2" eb="3">
      <t>イチ</t>
    </rPh>
    <rPh sb="3" eb="5">
      <t>ケ</t>
    </rPh>
    <rPh sb="6" eb="8">
      <t>シャケン</t>
    </rPh>
    <rPh sb="8" eb="10">
      <t>ウリアゲ</t>
    </rPh>
    <rPh sb="10" eb="11">
      <t>キン</t>
    </rPh>
    <rPh sb="13" eb="15">
      <t>レイワ</t>
    </rPh>
    <rPh sb="16" eb="18">
      <t>ネンド</t>
    </rPh>
    <phoneticPr fontId="3"/>
  </si>
  <si>
    <t>１</t>
    <phoneticPr fontId="3"/>
  </si>
  <si>
    <t>FⅠ
西日本Ｃ</t>
    <rPh sb="3" eb="6">
      <t>ニシニホン</t>
    </rPh>
    <phoneticPr fontId="3"/>
  </si>
  <si>
    <t>FⅡ
ルーキーＳ</t>
    <phoneticPr fontId="3"/>
  </si>
  <si>
    <t>FⅡ</t>
    <phoneticPr fontId="3"/>
  </si>
  <si>
    <t>１１</t>
    <phoneticPr fontId="3"/>
  </si>
  <si>
    <t>１２前</t>
    <rPh sb="2" eb="3">
      <t>マエ</t>
    </rPh>
    <phoneticPr fontId="3"/>
  </si>
  <si>
    <t>９前</t>
    <rPh sb="1" eb="2">
      <t>マエ</t>
    </rPh>
    <phoneticPr fontId="3"/>
  </si>
  <si>
    <t>７</t>
    <phoneticPr fontId="3"/>
  </si>
  <si>
    <t>３後</t>
    <rPh sb="1" eb="2">
      <t>アト</t>
    </rPh>
    <phoneticPr fontId="3"/>
  </si>
  <si>
    <t>２前</t>
    <rPh sb="1" eb="2">
      <t>マエ</t>
    </rPh>
    <phoneticPr fontId="3"/>
  </si>
  <si>
    <t>２後</t>
    <rPh sb="1" eb="2">
      <t>アト</t>
    </rPh>
    <phoneticPr fontId="3"/>
  </si>
  <si>
    <t>３前</t>
    <rPh sb="1" eb="2">
      <t>マエ</t>
    </rPh>
    <phoneticPr fontId="3"/>
  </si>
  <si>
    <t>５</t>
    <phoneticPr fontId="3"/>
  </si>
  <si>
    <t>６後</t>
    <rPh sb="1" eb="2">
      <t>アト</t>
    </rPh>
    <phoneticPr fontId="3"/>
  </si>
  <si>
    <t>８</t>
    <phoneticPr fontId="3"/>
  </si>
  <si>
    <t>９後</t>
    <rPh sb="1" eb="2">
      <t>アト</t>
    </rPh>
    <phoneticPr fontId="3"/>
  </si>
  <si>
    <t>１０</t>
    <phoneticPr fontId="3"/>
  </si>
  <si>
    <t>１２後</t>
    <rPh sb="2" eb="3">
      <t>アト</t>
    </rPh>
    <phoneticPr fontId="3"/>
  </si>
  <si>
    <t>ＧⅢ♡</t>
    <phoneticPr fontId="3"/>
  </si>
  <si>
    <t>①松戸FⅠ
②松山ＦⅡ
③松山ＦⅡ</t>
    <rPh sb="1" eb="3">
      <t>マツド</t>
    </rPh>
    <rPh sb="7" eb="9">
      <t>マツヤマ</t>
    </rPh>
    <rPh sb="13" eb="15">
      <t>マツヤマ</t>
    </rPh>
    <phoneticPr fontId="3"/>
  </si>
  <si>
    <t>①函館ＦⅠ
②函館ＦⅠ
③松山ＦⅠ宇都宮ＦⅡ</t>
    <rPh sb="1" eb="3">
      <t>ハコダテ</t>
    </rPh>
    <rPh sb="7" eb="9">
      <t>ハコダテ</t>
    </rPh>
    <rPh sb="13" eb="15">
      <t>マツヤマ</t>
    </rPh>
    <rPh sb="17" eb="20">
      <t>ウツノミヤ</t>
    </rPh>
    <phoneticPr fontId="3"/>
  </si>
  <si>
    <t>①いわき、小倉ＦⅡ
②いわき、小倉ＦⅡ
③いわき、松山ＦⅡ</t>
    <rPh sb="5" eb="7">
      <t>コクラ</t>
    </rPh>
    <rPh sb="25" eb="27">
      <t>マツヤマ</t>
    </rPh>
    <phoneticPr fontId="3"/>
  </si>
  <si>
    <t>①小倉ＦⅠ
②西武園ＦⅡ
③西武園ＦⅡ</t>
    <rPh sb="1" eb="3">
      <t>コクラ</t>
    </rPh>
    <rPh sb="7" eb="10">
      <t>セイブエン</t>
    </rPh>
    <rPh sb="14" eb="17">
      <t>セイブエン</t>
    </rPh>
    <phoneticPr fontId="3"/>
  </si>
  <si>
    <t>①防府
②防府
③防府</t>
    <rPh sb="1" eb="3">
      <t>ホウフ</t>
    </rPh>
    <rPh sb="5" eb="7">
      <t>ホウフ</t>
    </rPh>
    <rPh sb="9" eb="11">
      <t>ホウフ</t>
    </rPh>
    <phoneticPr fontId="3"/>
  </si>
  <si>
    <t>①松戸ＦⅡ
②
③</t>
    <rPh sb="1" eb="3">
      <t>マツド</t>
    </rPh>
    <phoneticPr fontId="3"/>
  </si>
  <si>
    <t>①松戸ＦⅠ
②別府ＦⅡ
③別府ＦⅡ</t>
    <rPh sb="1" eb="3">
      <t>マツド</t>
    </rPh>
    <rPh sb="7" eb="9">
      <t>ベップ</t>
    </rPh>
    <rPh sb="13" eb="15">
      <t>ベップ</t>
    </rPh>
    <phoneticPr fontId="3"/>
  </si>
  <si>
    <t>①伊東温泉
②伊東温泉
③伊東温泉</t>
    <rPh sb="1" eb="3">
      <t>イトウ</t>
    </rPh>
    <rPh sb="3" eb="5">
      <t>オンセン</t>
    </rPh>
    <rPh sb="7" eb="9">
      <t>イトウ</t>
    </rPh>
    <rPh sb="9" eb="11">
      <t>オンセン</t>
    </rPh>
    <rPh sb="13" eb="15">
      <t>イトウ</t>
    </rPh>
    <rPh sb="15" eb="17">
      <t>オンセン</t>
    </rPh>
    <phoneticPr fontId="3"/>
  </si>
  <si>
    <t>①伊東温泉
②伊東、宇都宮
③伊東、宇都宮</t>
    <rPh sb="1" eb="3">
      <t>イトウ</t>
    </rPh>
    <rPh sb="3" eb="5">
      <t>オンセン</t>
    </rPh>
    <rPh sb="7" eb="9">
      <t>イトウ</t>
    </rPh>
    <rPh sb="10" eb="13">
      <t>ウツノミヤ</t>
    </rPh>
    <rPh sb="15" eb="17">
      <t>イトウ</t>
    </rPh>
    <rPh sb="18" eb="21">
      <t>ウツノミヤ</t>
    </rPh>
    <phoneticPr fontId="3"/>
  </si>
  <si>
    <t>①函館
②函館
③函館</t>
    <rPh sb="1" eb="3">
      <t>ハコダテ</t>
    </rPh>
    <rPh sb="5" eb="7">
      <t>ハコダテ</t>
    </rPh>
    <rPh sb="9" eb="11">
      <t>ハコダテ</t>
    </rPh>
    <phoneticPr fontId="3"/>
  </si>
  <si>
    <t>FⅡ♡
ルーキーＳ</t>
    <phoneticPr fontId="3"/>
  </si>
  <si>
    <t>FⅡ♡</t>
    <phoneticPr fontId="3"/>
  </si>
  <si>
    <t>FⅠ♡
西日本Ｃ</t>
    <rPh sb="4" eb="7">
      <t>ニシニホン</t>
    </rPh>
    <phoneticPr fontId="3"/>
  </si>
  <si>
    <t>FⅡミッド♡</t>
    <phoneticPr fontId="3"/>
  </si>
  <si>
    <t>令和5年4月4日</t>
  </si>
  <si>
    <t>令和 5年度  四日市競輪  ＧIII  ＢＮＲ　大阪・関西万博協賛  臨時場外車券売場一覧</t>
  </si>
  <si>
    <t>No</t>
  </si>
  <si>
    <t>日次</t>
  </si>
  <si>
    <t>1日目</t>
  </si>
  <si>
    <t>2日目</t>
  </si>
  <si>
    <t>3日目</t>
  </si>
  <si>
    <t>4日目</t>
  </si>
  <si>
    <t>総計</t>
  </si>
  <si>
    <t>開催日</t>
  </si>
  <si>
    <t xml:space="preserve"> 4月 1日（土）</t>
  </si>
  <si>
    <t xml:space="preserve"> 4月 2日（日）</t>
  </si>
  <si>
    <t xml:space="preserve"> 4月 3日（月）</t>
  </si>
  <si>
    <t xml:space="preserve"> 4月 4日（火）</t>
  </si>
  <si>
    <t>売場名</t>
  </si>
  <si>
    <t>車券売上額</t>
  </si>
  <si>
    <t>四日市</t>
  </si>
  <si>
    <t>ＴＥＬ</t>
  </si>
  <si>
    <t>オッズパークケイリン２</t>
  </si>
  <si>
    <t>ケイドリ競輪３</t>
  </si>
  <si>
    <t>重勝式(ケイドリ)</t>
    <rPh sb="0" eb="1">
      <t>ジュウ</t>
    </rPh>
    <rPh sb="1" eb="2">
      <t>ショウ</t>
    </rPh>
    <rPh sb="2" eb="3">
      <t>シキ</t>
    </rPh>
    <phoneticPr fontId="40"/>
  </si>
  <si>
    <t>チャリロトＫＥＩＲＩＮ３</t>
  </si>
  <si>
    <t>ＷｉｎＴｉｃｋｅｔ競輪２</t>
  </si>
  <si>
    <t>（電投計）</t>
  </si>
  <si>
    <t>（本場計）</t>
  </si>
  <si>
    <t>函館</t>
  </si>
  <si>
    <t>青森</t>
  </si>
  <si>
    <t>いわき平</t>
  </si>
  <si>
    <t>弥彦</t>
  </si>
  <si>
    <t>前橋</t>
  </si>
  <si>
    <t>宇都宮</t>
  </si>
  <si>
    <t>大宮</t>
  </si>
  <si>
    <t>西武園</t>
  </si>
  <si>
    <t>京王閣</t>
  </si>
  <si>
    <t>松戸</t>
  </si>
  <si>
    <t>川崎</t>
  </si>
  <si>
    <t>平塚</t>
  </si>
  <si>
    <t>伊東</t>
  </si>
  <si>
    <t>名古屋</t>
  </si>
  <si>
    <t>岐阜</t>
  </si>
  <si>
    <t>大垣</t>
  </si>
  <si>
    <t>豊橋</t>
  </si>
  <si>
    <t>富山</t>
  </si>
  <si>
    <t>松阪</t>
  </si>
  <si>
    <t>福井</t>
  </si>
  <si>
    <t>奈良</t>
  </si>
  <si>
    <t>京都向日町</t>
  </si>
  <si>
    <t>和歌山</t>
  </si>
  <si>
    <t>岸和田</t>
  </si>
  <si>
    <t>玉野</t>
  </si>
  <si>
    <t>広島</t>
  </si>
  <si>
    <t>防府</t>
  </si>
  <si>
    <t>高松</t>
  </si>
  <si>
    <t>小松島</t>
  </si>
  <si>
    <t>高知</t>
  </si>
  <si>
    <t>松山</t>
  </si>
  <si>
    <t>小倉</t>
  </si>
  <si>
    <t>久留米</t>
  </si>
  <si>
    <t>武雄</t>
  </si>
  <si>
    <t>佐世保</t>
  </si>
  <si>
    <t>別府</t>
  </si>
  <si>
    <t>熊本</t>
  </si>
  <si>
    <t>【場間場外小計】</t>
  </si>
  <si>
    <t>サテライト石狩</t>
  </si>
  <si>
    <t>サテライト札幌</t>
  </si>
  <si>
    <t>サテライト松風</t>
  </si>
  <si>
    <t>藤崎場外</t>
  </si>
  <si>
    <t>青森前売ＳＣ</t>
  </si>
  <si>
    <t>サテライト六戸</t>
  </si>
  <si>
    <t>サテライト石鳥谷</t>
  </si>
  <si>
    <t>サテライト宮城</t>
  </si>
  <si>
    <t>サテライト男鹿</t>
  </si>
  <si>
    <t>サテライト秋田</t>
  </si>
  <si>
    <t>サテライト会津</t>
  </si>
  <si>
    <t>サテライト福島</t>
  </si>
  <si>
    <t>サテライトあだたら</t>
  </si>
  <si>
    <t>郡山場外</t>
  </si>
  <si>
    <t>サテライトかしま</t>
  </si>
  <si>
    <t>サテライト水戸</t>
  </si>
  <si>
    <t>サテライトしおさい鹿島</t>
  </si>
  <si>
    <t>ウインドーム館林（館林場外）</t>
  </si>
  <si>
    <t>利根西前売サービスセンター</t>
  </si>
  <si>
    <t>サテライト前橋</t>
  </si>
  <si>
    <t>サテライト花園寄居</t>
  </si>
  <si>
    <t>ラ・ピスタ新橋</t>
  </si>
  <si>
    <t>サテライト双葉</t>
  </si>
  <si>
    <t>サテライト信州ちくま</t>
  </si>
  <si>
    <t>サテライト新潟</t>
  </si>
  <si>
    <t>サテライト市原</t>
  </si>
  <si>
    <t>サテライト船橋</t>
  </si>
  <si>
    <t>サテライト成田</t>
  </si>
  <si>
    <t>サテライト横浜</t>
  </si>
  <si>
    <t>サテライト名古屋</t>
  </si>
  <si>
    <t>サテライト一宮</t>
  </si>
  <si>
    <t>川越場外</t>
  </si>
  <si>
    <t>サテライト湖南</t>
  </si>
  <si>
    <t>サテライト大阪</t>
  </si>
  <si>
    <t>サテライト阪神</t>
  </si>
  <si>
    <t>サテライト姫路</t>
  </si>
  <si>
    <t>サテライト山陰</t>
  </si>
  <si>
    <t>サテライト笠岡</t>
  </si>
  <si>
    <t>サテライト津山</t>
  </si>
  <si>
    <t>サテライト山陽</t>
  </si>
  <si>
    <t>駅前ＳＣ</t>
  </si>
  <si>
    <t>サテライト宇部</t>
  </si>
  <si>
    <t>サテライト観音寺</t>
  </si>
  <si>
    <t>サテライト鴨島</t>
  </si>
  <si>
    <t>サテライト徳島</t>
  </si>
  <si>
    <t>サテライト南国</t>
  </si>
  <si>
    <t>サテライト安田</t>
  </si>
  <si>
    <t>サテライトこまつ</t>
  </si>
  <si>
    <t>サテライト西予</t>
  </si>
  <si>
    <t>二番町前売ＳＣ</t>
  </si>
  <si>
    <t>サテライト北九州</t>
  </si>
  <si>
    <t>サテライト若松</t>
  </si>
  <si>
    <t>サテライト久留米</t>
  </si>
  <si>
    <t>サテライト中洲</t>
  </si>
  <si>
    <t>サテライト武雄</t>
  </si>
  <si>
    <t>サテライト宇佐</t>
  </si>
  <si>
    <t>サテライト熊本新市街</t>
  </si>
  <si>
    <t>サテライト宇土</t>
  </si>
  <si>
    <t>サテライト八代</t>
  </si>
  <si>
    <t>サテライト玉東</t>
  </si>
  <si>
    <t>サテライト天草</t>
  </si>
  <si>
    <t>サテライト宮崎</t>
  </si>
  <si>
    <t>サテライト三股</t>
  </si>
  <si>
    <t>サテライト門川</t>
  </si>
  <si>
    <t>サテライトみぞべ</t>
  </si>
  <si>
    <t>サテライト阿久根</t>
  </si>
  <si>
    <t>サテライト鹿児島</t>
  </si>
  <si>
    <t>サテライトきもつき</t>
  </si>
  <si>
    <t>サテライト薩摩川内</t>
  </si>
  <si>
    <t>【専用場外小計】</t>
  </si>
  <si>
    <t>【場外小計】</t>
  </si>
  <si>
    <t>【総　　　　　計】</t>
  </si>
  <si>
    <t>【入場者】</t>
    <rPh sb="1" eb="4">
      <t>ニュウジョウシャ</t>
    </rPh>
    <phoneticPr fontId="40"/>
  </si>
  <si>
    <t>令和5年4月14日</t>
  </si>
  <si>
    <t>令和 5年度  四日市競輪  ＦI  桜霞杯　中日スポーツ賞  臨時場外車券売場一覧</t>
  </si>
  <si>
    <t xml:space="preserve"> 4月12日（水）</t>
  </si>
  <si>
    <t xml:space="preserve"> 4月13日（木）</t>
  </si>
  <si>
    <t xml:space="preserve"> 4月14日（金）</t>
  </si>
  <si>
    <t>重勝式</t>
    <rPh sb="0" eb="1">
      <t>ジュウ</t>
    </rPh>
    <rPh sb="1" eb="2">
      <t>ショウ</t>
    </rPh>
    <rPh sb="2" eb="3">
      <t>シキ</t>
    </rPh>
    <phoneticPr fontId="40"/>
  </si>
  <si>
    <t>黄色の合計</t>
    <rPh sb="0" eb="2">
      <t>キイロ</t>
    </rPh>
    <rPh sb="3" eb="5">
      <t>ゴウケイ</t>
    </rPh>
    <phoneticPr fontId="3"/>
  </si>
  <si>
    <t>上期の合計</t>
    <rPh sb="0" eb="2">
      <t>カミキ</t>
    </rPh>
    <rPh sb="3" eb="5">
      <t>ゴウケイ</t>
    </rPh>
    <phoneticPr fontId="3"/>
  </si>
  <si>
    <t>令和5年4月30日</t>
  </si>
  <si>
    <t>令和 5年度  四日市競輪  ＦII  中京スポーツ杯  臨時場外車券売場一覧</t>
  </si>
  <si>
    <t xml:space="preserve"> 4月28日（金）</t>
  </si>
  <si>
    <t xml:space="preserve"> 4月29日（土）</t>
  </si>
  <si>
    <t xml:space="preserve"> 4月30日（日）</t>
  </si>
  <si>
    <t>令和5年5月7日</t>
  </si>
  <si>
    <t>令和 5年度  四日市競輪  ＦII  スピチャン杯　ルーキーシリーズ  臨時場外車券売場一覧</t>
  </si>
  <si>
    <t xml:space="preserve"> 5月 5日（金）</t>
  </si>
  <si>
    <t xml:space="preserve"> 5月 6日（土）</t>
  </si>
  <si>
    <t xml:space="preserve"> 5月 7日（日）</t>
  </si>
  <si>
    <t>重勝式</t>
    <rPh sb="0" eb="2">
      <t>シゲカツ</t>
    </rPh>
    <rPh sb="2" eb="3">
      <t>シキ</t>
    </rPh>
    <phoneticPr fontId="40"/>
  </si>
  <si>
    <t>令和5年5月17日</t>
  </si>
  <si>
    <t>令和 5年度  四日市競輪  ＦI  ゆうゆう会館協賛スポニチ杯  臨時場外車券売場一覧</t>
  </si>
  <si>
    <t xml:space="preserve"> 5月15日（月）</t>
  </si>
  <si>
    <t xml:space="preserve"> 5月16日（火）</t>
  </si>
  <si>
    <t xml:space="preserve"> 5月17日（水）</t>
  </si>
  <si>
    <t>重賭式</t>
    <rPh sb="0" eb="2">
      <t>ジュウカ</t>
    </rPh>
    <rPh sb="2" eb="3">
      <t>シキ</t>
    </rPh>
    <phoneticPr fontId="40"/>
  </si>
  <si>
    <t>小田原</t>
  </si>
  <si>
    <t>静岡</t>
  </si>
  <si>
    <t>令和5年5月22日</t>
  </si>
  <si>
    <t>令和 5年度  四日市競輪  ＦII  ウィンチケットミッドナイト競輪  臨時場外車券売場一覧</t>
  </si>
  <si>
    <t xml:space="preserve"> 5月20日（土）</t>
  </si>
  <si>
    <t xml:space="preserve"> 5月21日（日）</t>
  </si>
  <si>
    <t xml:space="preserve"> 5月22日（月）</t>
  </si>
  <si>
    <t>チャリロトＫＥＩＲＩＮ２</t>
  </si>
  <si>
    <t>ケイドリ競輪２</t>
  </si>
  <si>
    <t>ＷｉｎＴｉｃｋｅｔ競輪３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</si>
</sst>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aaa"/>
    <numFmt numFmtId="177" formatCode="m/d;@"/>
    <numFmt numFmtId="178" formatCode="0.0%"/>
    <numFmt numFmtId="179" formatCode="#,##0_ "/>
    <numFmt numFmtId="180" formatCode="#,##0_);[Red]\(#,##0\)"/>
    <numFmt numFmtId="181" formatCode="#,##0;&quot;▲ &quot;#,##0"/>
    <numFmt numFmtId="182" formatCode="m&quot;月&quot;d&quot;日&quot;&quot;（&quot;aaa&quot;）&quot;"/>
  </numFmts>
  <fonts count="4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11"/>
      <name val="ＭＳ Ｐゴシック"/>
      <family val="3"/>
    </font>
    <font>
      <sz val="11"/>
      <name val="ＭＳ Ｐゴシック"/>
      <family val="3"/>
    </font>
    <font>
      <sz val="11"/>
      <name val="ＭＳ Ｐゴシック"/>
      <family val="3"/>
    </font>
    <font>
      <sz val="11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</font>
    <font>
      <b/>
      <sz val="14"/>
      <name val="ＭＳ Ｐゴシック"/>
      <family val="3"/>
    </font>
    <font>
      <sz val="11"/>
      <color rgb="FF0000FF"/>
      <name val="ＭＳ Ｐゴシック"/>
      <family val="3"/>
    </font>
    <font>
      <sz val="6"/>
      <name val="ＭＳ Ｐゴシック"/>
      <family val="3"/>
    </font>
    <font>
      <sz val="11"/>
      <color rgb="FF00B050"/>
      <name val="ＭＳ Ｐゴシック"/>
      <family val="3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dotted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dotted">
        <color indexed="64"/>
      </diagonal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ash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/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8"/>
      </right>
      <top style="double">
        <color indexed="0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double">
        <color indexed="0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52">
    <xf numFmtId="0" fontId="0" fillId="0" borderId="0">
      <alignment vertical="center"/>
    </xf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23" borderId="9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0" fontId="30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1" fillId="0" borderId="0" applyFont="0" applyBorder="0" applyAlignment="0" applyProtection="0"/>
    <xf numFmtId="0" fontId="31" fillId="0" borderId="0" applyFont="0" applyBorder="0" applyAlignment="0" applyProtection="0"/>
    <xf numFmtId="0" fontId="32" fillId="0" borderId="0" applyFont="0" applyBorder="0" applyAlignment="0" applyProtection="0"/>
    <xf numFmtId="0" fontId="1" fillId="0" borderId="0" applyFont="0" applyBorder="0" applyAlignment="0" applyProtection="0"/>
    <xf numFmtId="0" fontId="24" fillId="4" borderId="0" applyNumberFormat="0" applyBorder="0" applyAlignment="0" applyProtection="0">
      <alignment vertical="center"/>
    </xf>
    <xf numFmtId="0" fontId="1" fillId="0" borderId="0" applyFont="0" applyBorder="0" applyAlignment="0" applyProtection="0"/>
    <xf numFmtId="0" fontId="1" fillId="0" borderId="0" applyFont="0" applyBorder="0" applyAlignment="0" applyProtection="0"/>
  </cellStyleXfs>
  <cellXfs count="733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177" fontId="1" fillId="0" borderId="10" xfId="0" applyNumberFormat="1" applyFont="1" applyFill="1" applyBorder="1" applyAlignment="1">
      <alignment horizontal="center" vertical="center"/>
    </xf>
    <xf numFmtId="176" fontId="1" fillId="0" borderId="11" xfId="0" applyNumberFormat="1" applyFont="1" applyFill="1" applyBorder="1" applyAlignment="1">
      <alignment horizontal="center" vertical="center"/>
    </xf>
    <xf numFmtId="177" fontId="1" fillId="0" borderId="12" xfId="0" applyNumberFormat="1" applyFont="1" applyFill="1" applyBorder="1" applyAlignment="1">
      <alignment horizontal="center" vertical="center"/>
    </xf>
    <xf numFmtId="38" fontId="1" fillId="0" borderId="13" xfId="33" applyFont="1" applyFill="1" applyBorder="1">
      <alignment vertical="center"/>
    </xf>
    <xf numFmtId="38" fontId="1" fillId="0" borderId="14" xfId="33" applyFont="1" applyFill="1" applyBorder="1">
      <alignment vertical="center"/>
    </xf>
    <xf numFmtId="177" fontId="1" fillId="0" borderId="15" xfId="0" applyNumberFormat="1" applyFont="1" applyFill="1" applyBorder="1" applyAlignment="1">
      <alignment horizontal="center" vertical="center"/>
    </xf>
    <xf numFmtId="176" fontId="1" fillId="0" borderId="16" xfId="0" applyNumberFormat="1" applyFont="1" applyFill="1" applyBorder="1" applyAlignment="1">
      <alignment horizontal="center" vertical="center"/>
    </xf>
    <xf numFmtId="177" fontId="1" fillId="0" borderId="17" xfId="0" applyNumberFormat="1" applyFont="1" applyFill="1" applyBorder="1" applyAlignment="1">
      <alignment horizontal="center" vertical="center"/>
    </xf>
    <xf numFmtId="38" fontId="1" fillId="0" borderId="18" xfId="33" applyFont="1" applyFill="1" applyBorder="1">
      <alignment vertical="center"/>
    </xf>
    <xf numFmtId="38" fontId="1" fillId="0" borderId="19" xfId="33" applyFont="1" applyFill="1" applyBorder="1">
      <alignment vertical="center"/>
    </xf>
    <xf numFmtId="0" fontId="1" fillId="0" borderId="20" xfId="0" applyFont="1" applyBorder="1">
      <alignment vertical="center"/>
    </xf>
    <xf numFmtId="38" fontId="1" fillId="24" borderId="21" xfId="0" applyNumberFormat="1" applyFont="1" applyFill="1" applyBorder="1">
      <alignment vertical="center"/>
    </xf>
    <xf numFmtId="38" fontId="1" fillId="24" borderId="22" xfId="0" applyNumberFormat="1" applyFont="1" applyFill="1" applyBorder="1">
      <alignment vertical="center"/>
    </xf>
    <xf numFmtId="0" fontId="6" fillId="25" borderId="23" xfId="0" applyFont="1" applyFill="1" applyBorder="1" applyAlignment="1">
      <alignment horizontal="centerContinuous" vertical="center"/>
    </xf>
    <xf numFmtId="177" fontId="5" fillId="25" borderId="24" xfId="0" applyNumberFormat="1" applyFont="1" applyFill="1" applyBorder="1" applyAlignment="1">
      <alignment horizontal="centerContinuous" vertical="center"/>
    </xf>
    <xf numFmtId="176" fontId="5" fillId="25" borderId="24" xfId="0" applyNumberFormat="1" applyFont="1" applyFill="1" applyBorder="1" applyAlignment="1">
      <alignment horizontal="centerContinuous" vertical="center"/>
    </xf>
    <xf numFmtId="0" fontId="5" fillId="25" borderId="25" xfId="0" applyFont="1" applyFill="1" applyBorder="1" applyAlignment="1">
      <alignment horizontal="centerContinuous" vertical="center"/>
    </xf>
    <xf numFmtId="0" fontId="1" fillId="0" borderId="26" xfId="0" applyFont="1" applyBorder="1" applyAlignment="1">
      <alignment vertical="center" shrinkToFit="1"/>
    </xf>
    <xf numFmtId="0" fontId="1" fillId="0" borderId="0" xfId="0" applyFont="1" applyAlignment="1">
      <alignment horizontal="center" vertical="center"/>
    </xf>
    <xf numFmtId="0" fontId="1" fillId="26" borderId="27" xfId="0" applyFont="1" applyFill="1" applyBorder="1" applyAlignment="1">
      <alignment horizontal="centerContinuous" vertical="center"/>
    </xf>
    <xf numFmtId="0" fontId="1" fillId="26" borderId="28" xfId="0" applyFont="1" applyFill="1" applyBorder="1" applyAlignment="1">
      <alignment horizontal="centerContinuous" vertical="center"/>
    </xf>
    <xf numFmtId="49" fontId="1" fillId="0" borderId="29" xfId="0" applyNumberFormat="1" applyFont="1" applyFill="1" applyBorder="1" applyAlignment="1">
      <alignment horizontal="center" vertical="center"/>
    </xf>
    <xf numFmtId="49" fontId="1" fillId="0" borderId="20" xfId="0" applyNumberFormat="1" applyFont="1" applyFill="1" applyBorder="1" applyAlignment="1">
      <alignment horizontal="center" vertical="center"/>
    </xf>
    <xf numFmtId="49" fontId="1" fillId="0" borderId="30" xfId="0" applyNumberFormat="1" applyFont="1" applyFill="1" applyBorder="1" applyAlignment="1">
      <alignment horizontal="center" vertical="center"/>
    </xf>
    <xf numFmtId="177" fontId="1" fillId="0" borderId="31" xfId="0" applyNumberFormat="1" applyFont="1" applyFill="1" applyBorder="1" applyAlignment="1">
      <alignment horizontal="center" vertical="center"/>
    </xf>
    <xf numFmtId="176" fontId="1" fillId="0" borderId="32" xfId="0" applyNumberFormat="1" applyFont="1" applyFill="1" applyBorder="1" applyAlignment="1">
      <alignment horizontal="center" vertical="center"/>
    </xf>
    <xf numFmtId="177" fontId="1" fillId="0" borderId="33" xfId="0" applyNumberFormat="1" applyFont="1" applyFill="1" applyBorder="1" applyAlignment="1">
      <alignment horizontal="center" vertical="center"/>
    </xf>
    <xf numFmtId="38" fontId="1" fillId="0" borderId="0" xfId="0" applyNumberFormat="1" applyFont="1">
      <alignment vertical="center"/>
    </xf>
    <xf numFmtId="38" fontId="1" fillId="25" borderId="21" xfId="0" applyNumberFormat="1" applyFont="1" applyFill="1" applyBorder="1">
      <alignment vertical="center"/>
    </xf>
    <xf numFmtId="38" fontId="1" fillId="25" borderId="22" xfId="0" applyNumberFormat="1" applyFont="1" applyFill="1" applyBorder="1">
      <alignment vertical="center"/>
    </xf>
    <xf numFmtId="49" fontId="0" fillId="0" borderId="20" xfId="0" applyNumberFormat="1" applyFill="1" applyBorder="1" applyAlignment="1">
      <alignment horizontal="center" vertical="center"/>
    </xf>
    <xf numFmtId="38" fontId="1" fillId="0" borderId="27" xfId="33" applyFont="1" applyFill="1" applyBorder="1">
      <alignment vertical="center"/>
    </xf>
    <xf numFmtId="38" fontId="1" fillId="0" borderId="28" xfId="33" applyFont="1" applyFill="1" applyBorder="1">
      <alignment vertical="center"/>
    </xf>
    <xf numFmtId="0" fontId="1" fillId="27" borderId="34" xfId="0" applyFont="1" applyFill="1" applyBorder="1" applyAlignment="1">
      <alignment horizontal="center" vertical="center"/>
    </xf>
    <xf numFmtId="0" fontId="1" fillId="27" borderId="35" xfId="0" applyFont="1" applyFill="1" applyBorder="1" applyAlignment="1">
      <alignment horizontal="center" vertical="center"/>
    </xf>
    <xf numFmtId="0" fontId="1" fillId="27" borderId="36" xfId="0" applyFont="1" applyFill="1" applyBorder="1" applyAlignment="1">
      <alignment horizontal="center" vertical="center"/>
    </xf>
    <xf numFmtId="0" fontId="1" fillId="27" borderId="37" xfId="0" applyFont="1" applyFill="1" applyBorder="1" applyAlignment="1">
      <alignment horizontal="center" vertical="center"/>
    </xf>
    <xf numFmtId="0" fontId="1" fillId="27" borderId="38" xfId="0" applyFont="1" applyFill="1" applyBorder="1" applyAlignment="1">
      <alignment horizontal="center" vertical="center"/>
    </xf>
    <xf numFmtId="0" fontId="1" fillId="27" borderId="39" xfId="0" applyFont="1" applyFill="1" applyBorder="1" applyAlignment="1">
      <alignment horizontal="center" vertical="center"/>
    </xf>
    <xf numFmtId="0" fontId="1" fillId="27" borderId="40" xfId="0" applyFont="1" applyFill="1" applyBorder="1" applyAlignment="1">
      <alignment horizontal="center" vertical="center"/>
    </xf>
    <xf numFmtId="0" fontId="1" fillId="27" borderId="0" xfId="0" applyFont="1" applyFill="1" applyBorder="1" applyAlignment="1">
      <alignment horizontal="center" vertical="center"/>
    </xf>
    <xf numFmtId="0" fontId="1" fillId="27" borderId="41" xfId="0" applyFont="1" applyFill="1" applyBorder="1" applyAlignment="1">
      <alignment horizontal="center" vertical="center"/>
    </xf>
    <xf numFmtId="0" fontId="1" fillId="27" borderId="42" xfId="0" applyFont="1" applyFill="1" applyBorder="1" applyAlignment="1">
      <alignment horizontal="center" vertical="center"/>
    </xf>
    <xf numFmtId="0" fontId="1" fillId="27" borderId="18" xfId="0" applyFont="1" applyFill="1" applyBorder="1" applyAlignment="1">
      <alignment horizontal="center" vertical="center"/>
    </xf>
    <xf numFmtId="179" fontId="1" fillId="0" borderId="0" xfId="0" applyNumberFormat="1" applyFont="1">
      <alignment vertical="center"/>
    </xf>
    <xf numFmtId="38" fontId="1" fillId="24" borderId="43" xfId="0" applyNumberFormat="1" applyFont="1" applyFill="1" applyBorder="1">
      <alignment vertical="center"/>
    </xf>
    <xf numFmtId="38" fontId="1" fillId="25" borderId="43" xfId="0" applyNumberFormat="1" applyFont="1" applyFill="1" applyBorder="1">
      <alignment vertical="center"/>
    </xf>
    <xf numFmtId="0" fontId="1" fillId="26" borderId="18" xfId="0" applyFont="1" applyFill="1" applyBorder="1" applyAlignment="1">
      <alignment horizontal="center" vertical="center"/>
    </xf>
    <xf numFmtId="0" fontId="1" fillId="26" borderId="19" xfId="0" applyFont="1" applyFill="1" applyBorder="1" applyAlignment="1">
      <alignment horizontal="center" vertical="center"/>
    </xf>
    <xf numFmtId="0" fontId="1" fillId="0" borderId="0" xfId="0" applyFont="1" applyAlignment="1">
      <alignment horizontal="right" wrapText="1"/>
    </xf>
    <xf numFmtId="38" fontId="1" fillId="0" borderId="40" xfId="33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13" xfId="0" applyFont="1" applyBorder="1" applyAlignment="1">
      <alignment horizontal="center" vertical="center"/>
    </xf>
    <xf numFmtId="38" fontId="1" fillId="28" borderId="46" xfId="0" applyNumberFormat="1" applyFont="1" applyFill="1" applyBorder="1">
      <alignment vertical="center"/>
    </xf>
    <xf numFmtId="0" fontId="1" fillId="0" borderId="47" xfId="0" applyFont="1" applyBorder="1">
      <alignment vertical="center"/>
    </xf>
    <xf numFmtId="38" fontId="1" fillId="0" borderId="47" xfId="0" applyNumberFormat="1" applyFont="1" applyBorder="1">
      <alignment vertical="center"/>
    </xf>
    <xf numFmtId="0" fontId="1" fillId="27" borderId="15" xfId="0" applyFont="1" applyFill="1" applyBorder="1" applyAlignment="1">
      <alignment horizontal="center" vertical="center"/>
    </xf>
    <xf numFmtId="180" fontId="1" fillId="0" borderId="31" xfId="0" applyNumberFormat="1" applyFont="1" applyFill="1" applyBorder="1" applyAlignment="1">
      <alignment horizontal="right" vertical="center" shrinkToFit="1"/>
    </xf>
    <xf numFmtId="180" fontId="1" fillId="0" borderId="10" xfId="0" applyNumberFormat="1" applyFont="1" applyFill="1" applyBorder="1" applyAlignment="1">
      <alignment horizontal="right" vertical="center" shrinkToFit="1"/>
    </xf>
    <xf numFmtId="180" fontId="1" fillId="0" borderId="15" xfId="0" applyNumberFormat="1" applyFont="1" applyFill="1" applyBorder="1" applyAlignment="1">
      <alignment horizontal="right" vertical="center" shrinkToFit="1"/>
    </xf>
    <xf numFmtId="180" fontId="1" fillId="0" borderId="16" xfId="0" applyNumberFormat="1" applyFont="1" applyFill="1" applyBorder="1" applyAlignment="1">
      <alignment horizontal="right" vertical="center" shrinkToFit="1"/>
    </xf>
    <xf numFmtId="180" fontId="1" fillId="0" borderId="16" xfId="0" applyNumberFormat="1" applyFont="1" applyBorder="1" applyAlignment="1">
      <alignment horizontal="right" vertical="center" shrinkToFit="1"/>
    </xf>
    <xf numFmtId="180" fontId="1" fillId="24" borderId="21" xfId="0" applyNumberFormat="1" applyFont="1" applyFill="1" applyBorder="1" applyAlignment="1">
      <alignment horizontal="right" vertical="center"/>
    </xf>
    <xf numFmtId="180" fontId="1" fillId="24" borderId="48" xfId="0" applyNumberFormat="1" applyFont="1" applyFill="1" applyBorder="1" applyAlignment="1">
      <alignment horizontal="right" vertical="center"/>
    </xf>
    <xf numFmtId="180" fontId="1" fillId="25" borderId="21" xfId="0" applyNumberFormat="1" applyFont="1" applyFill="1" applyBorder="1" applyAlignment="1">
      <alignment horizontal="right" vertical="center"/>
    </xf>
    <xf numFmtId="180" fontId="1" fillId="25" borderId="48" xfId="0" applyNumberFormat="1" applyFont="1" applyFill="1" applyBorder="1" applyAlignment="1">
      <alignment horizontal="right" vertical="center"/>
    </xf>
    <xf numFmtId="180" fontId="1" fillId="0" borderId="44" xfId="0" applyNumberFormat="1" applyFont="1" applyBorder="1" applyAlignment="1">
      <alignment horizontal="right" vertical="center" shrinkToFit="1"/>
    </xf>
    <xf numFmtId="0" fontId="1" fillId="0" borderId="49" xfId="0" applyFont="1" applyBorder="1" applyAlignment="1">
      <alignment horizontal="center" vertical="center"/>
    </xf>
    <xf numFmtId="0" fontId="1" fillId="26" borderId="50" xfId="0" applyFont="1" applyFill="1" applyBorder="1" applyAlignment="1">
      <alignment horizontal="centerContinuous" vertical="center"/>
    </xf>
    <xf numFmtId="0" fontId="1" fillId="26" borderId="51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horizontal="right" vertical="center" shrinkToFit="1"/>
    </xf>
    <xf numFmtId="38" fontId="1" fillId="0" borderId="52" xfId="33" applyFont="1" applyFill="1" applyBorder="1">
      <alignment vertical="center"/>
    </xf>
    <xf numFmtId="38" fontId="1" fillId="0" borderId="53" xfId="33" applyFont="1" applyFill="1" applyBorder="1">
      <alignment vertical="center"/>
    </xf>
    <xf numFmtId="0" fontId="0" fillId="0" borderId="51" xfId="0" applyBorder="1" applyAlignment="1">
      <alignment vertical="center"/>
    </xf>
    <xf numFmtId="180" fontId="1" fillId="0" borderId="28" xfId="0" applyNumberFormat="1" applyFont="1" applyFill="1" applyBorder="1" applyAlignment="1">
      <alignment horizontal="right" vertical="center" shrinkToFit="1"/>
    </xf>
    <xf numFmtId="180" fontId="1" fillId="0" borderId="13" xfId="33" applyNumberFormat="1" applyFont="1" applyFill="1" applyBorder="1" applyAlignment="1">
      <alignment vertical="center"/>
    </xf>
    <xf numFmtId="180" fontId="1" fillId="0" borderId="54" xfId="33" applyNumberFormat="1" applyFont="1" applyFill="1" applyBorder="1" applyAlignment="1">
      <alignment vertical="center"/>
    </xf>
    <xf numFmtId="180" fontId="1" fillId="0" borderId="13" xfId="0" applyNumberFormat="1" applyFont="1" applyBorder="1">
      <alignment vertical="center"/>
    </xf>
    <xf numFmtId="180" fontId="1" fillId="0" borderId="55" xfId="33" applyNumberFormat="1" applyFont="1" applyFill="1" applyBorder="1" applyAlignment="1">
      <alignment vertical="center"/>
    </xf>
    <xf numFmtId="180" fontId="1" fillId="0" borderId="18" xfId="33" applyNumberFormat="1" applyFont="1" applyFill="1" applyBorder="1" applyAlignment="1">
      <alignment vertical="center"/>
    </xf>
    <xf numFmtId="180" fontId="1" fillId="0" borderId="56" xfId="33" applyNumberFormat="1" applyFont="1" applyFill="1" applyBorder="1" applyAlignment="1">
      <alignment vertical="center"/>
    </xf>
    <xf numFmtId="180" fontId="1" fillId="0" borderId="27" xfId="33" applyNumberFormat="1" applyFont="1" applyFill="1" applyBorder="1" applyAlignment="1">
      <alignment vertical="center"/>
    </xf>
    <xf numFmtId="180" fontId="1" fillId="0" borderId="13" xfId="0" applyNumberFormat="1" applyFont="1" applyFill="1" applyBorder="1">
      <alignment vertical="center"/>
    </xf>
    <xf numFmtId="180" fontId="1" fillId="0" borderId="52" xfId="33" applyNumberFormat="1" applyFont="1" applyFill="1" applyBorder="1" applyAlignment="1">
      <alignment vertical="center"/>
    </xf>
    <xf numFmtId="180" fontId="1" fillId="0" borderId="27" xfId="0" applyNumberFormat="1" applyFont="1" applyFill="1" applyBorder="1">
      <alignment vertical="center"/>
    </xf>
    <xf numFmtId="180" fontId="1" fillId="0" borderId="11" xfId="0" applyNumberFormat="1" applyFont="1" applyFill="1" applyBorder="1" applyAlignment="1">
      <alignment vertical="center"/>
    </xf>
    <xf numFmtId="180" fontId="1" fillId="0" borderId="13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0" fillId="0" borderId="13" xfId="0" applyBorder="1" applyAlignment="1">
      <alignment horizontal="center" vertical="center"/>
    </xf>
    <xf numFmtId="178" fontId="0" fillId="0" borderId="13" xfId="0" applyNumberFormat="1" applyBorder="1" applyAlignment="1">
      <alignment horizontal="center" vertical="center"/>
    </xf>
    <xf numFmtId="178" fontId="0" fillId="0" borderId="13" xfId="0" applyNumberFormat="1" applyFill="1" applyBorder="1" applyAlignment="1">
      <alignment horizontal="center" vertical="center"/>
    </xf>
    <xf numFmtId="0" fontId="5" fillId="0" borderId="0" xfId="0" applyFont="1">
      <alignment vertical="center"/>
    </xf>
    <xf numFmtId="38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38" fontId="1" fillId="0" borderId="47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6" fillId="0" borderId="0" xfId="0" applyFont="1">
      <alignment vertical="center"/>
    </xf>
    <xf numFmtId="0" fontId="1" fillId="26" borderId="13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shrinkToFit="1"/>
    </xf>
    <xf numFmtId="38" fontId="1" fillId="0" borderId="57" xfId="33" applyFont="1" applyFill="1" applyBorder="1">
      <alignment vertical="center"/>
    </xf>
    <xf numFmtId="38" fontId="1" fillId="0" borderId="58" xfId="33" applyFont="1" applyFill="1" applyBorder="1">
      <alignment vertical="center"/>
    </xf>
    <xf numFmtId="38" fontId="1" fillId="0" borderId="54" xfId="33" applyFont="1" applyFill="1" applyBorder="1">
      <alignment vertical="center"/>
    </xf>
    <xf numFmtId="38" fontId="16" fillId="0" borderId="47" xfId="0" applyNumberFormat="1" applyFont="1" applyBorder="1" applyAlignment="1">
      <alignment horizontal="center" vertical="center"/>
    </xf>
    <xf numFmtId="0" fontId="7" fillId="0" borderId="31" xfId="0" applyFont="1" applyFill="1" applyBorder="1" applyAlignment="1">
      <alignment horizontal="center" vertical="center" shrinkToFit="1"/>
    </xf>
    <xf numFmtId="180" fontId="1" fillId="0" borderId="56" xfId="0" applyNumberFormat="1" applyFont="1" applyFill="1" applyBorder="1" applyAlignment="1">
      <alignment horizontal="right" vertical="center" shrinkToFit="1"/>
    </xf>
    <xf numFmtId="0" fontId="0" fillId="0" borderId="1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shrinkToFit="1"/>
    </xf>
    <xf numFmtId="180" fontId="1" fillId="0" borderId="18" xfId="0" applyNumberFormat="1" applyFont="1" applyBorder="1">
      <alignment vertical="center"/>
    </xf>
    <xf numFmtId="0" fontId="0" fillId="0" borderId="31" xfId="0" applyFont="1" applyFill="1" applyBorder="1" applyAlignment="1">
      <alignment horizontal="center" vertical="center" shrinkToFit="1"/>
    </xf>
    <xf numFmtId="49" fontId="1" fillId="0" borderId="59" xfId="0" applyNumberFormat="1" applyFont="1" applyFill="1" applyBorder="1" applyAlignment="1">
      <alignment horizontal="center" vertical="center"/>
    </xf>
    <xf numFmtId="177" fontId="1" fillId="0" borderId="60" xfId="0" applyNumberFormat="1" applyFont="1" applyFill="1" applyBorder="1" applyAlignment="1">
      <alignment horizontal="center" vertical="center"/>
    </xf>
    <xf numFmtId="176" fontId="1" fillId="0" borderId="61" xfId="0" applyNumberFormat="1" applyFont="1" applyFill="1" applyBorder="1" applyAlignment="1">
      <alignment horizontal="center" vertical="center"/>
    </xf>
    <xf numFmtId="177" fontId="1" fillId="0" borderId="62" xfId="0" applyNumberFormat="1" applyFont="1" applyFill="1" applyBorder="1" applyAlignment="1">
      <alignment horizontal="center" vertical="center"/>
    </xf>
    <xf numFmtId="180" fontId="1" fillId="0" borderId="63" xfId="33" applyNumberFormat="1" applyFont="1" applyFill="1" applyBorder="1" applyAlignment="1">
      <alignment vertical="center"/>
    </xf>
    <xf numFmtId="180" fontId="1" fillId="0" borderId="52" xfId="0" applyNumberFormat="1" applyFont="1" applyFill="1" applyBorder="1">
      <alignment vertical="center"/>
    </xf>
    <xf numFmtId="180" fontId="1" fillId="0" borderId="53" xfId="0" applyNumberFormat="1" applyFont="1" applyFill="1" applyBorder="1" applyAlignment="1">
      <alignment horizontal="right" vertical="center" shrinkToFit="1"/>
    </xf>
    <xf numFmtId="0" fontId="0" fillId="0" borderId="60" xfId="0" applyFont="1" applyFill="1" applyBorder="1" applyAlignment="1">
      <alignment horizontal="center" vertical="center" shrinkToFit="1"/>
    </xf>
    <xf numFmtId="180" fontId="1" fillId="29" borderId="13" xfId="0" applyNumberFormat="1" applyFont="1" applyFill="1" applyBorder="1">
      <alignment vertical="center"/>
    </xf>
    <xf numFmtId="38" fontId="1" fillId="0" borderId="64" xfId="33" applyFont="1" applyFill="1" applyBorder="1">
      <alignment vertical="center"/>
    </xf>
    <xf numFmtId="38" fontId="1" fillId="30" borderId="64" xfId="33" applyFont="1" applyFill="1" applyBorder="1">
      <alignment vertical="center"/>
    </xf>
    <xf numFmtId="38" fontId="1" fillId="0" borderId="65" xfId="33" applyFont="1" applyFill="1" applyBorder="1">
      <alignment vertical="center"/>
    </xf>
    <xf numFmtId="0" fontId="0" fillId="0" borderId="0" xfId="0" applyFont="1">
      <alignment vertical="center"/>
    </xf>
    <xf numFmtId="178" fontId="0" fillId="0" borderId="0" xfId="0" applyNumberFormat="1" applyBorder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0" fontId="7" fillId="0" borderId="15" xfId="0" applyFont="1" applyFill="1" applyBorder="1" applyAlignment="1">
      <alignment horizontal="center" vertical="center" shrinkToFit="1"/>
    </xf>
    <xf numFmtId="0" fontId="1" fillId="0" borderId="15" xfId="0" applyFont="1" applyBorder="1" applyAlignment="1">
      <alignment vertical="center" shrinkToFit="1"/>
    </xf>
    <xf numFmtId="0" fontId="1" fillId="26" borderId="56" xfId="0" applyFont="1" applyFill="1" applyBorder="1" applyAlignment="1">
      <alignment horizontal="centerContinuous" vertical="center"/>
    </xf>
    <xf numFmtId="0" fontId="1" fillId="26" borderId="55" xfId="0" applyFont="1" applyFill="1" applyBorder="1" applyAlignment="1">
      <alignment horizontal="center" vertical="center"/>
    </xf>
    <xf numFmtId="38" fontId="1" fillId="0" borderId="66" xfId="33" applyFont="1" applyFill="1" applyBorder="1">
      <alignment vertical="center"/>
    </xf>
    <xf numFmtId="38" fontId="1" fillId="0" borderId="63" xfId="33" applyFont="1" applyFill="1" applyBorder="1">
      <alignment vertical="center"/>
    </xf>
    <xf numFmtId="38" fontId="1" fillId="0" borderId="55" xfId="33" applyFont="1" applyFill="1" applyBorder="1">
      <alignment vertical="center"/>
    </xf>
    <xf numFmtId="0" fontId="1" fillId="0" borderId="67" xfId="0" applyFont="1" applyBorder="1">
      <alignment vertical="center"/>
    </xf>
    <xf numFmtId="38" fontId="1" fillId="24" borderId="68" xfId="0" applyNumberFormat="1" applyFont="1" applyFill="1" applyBorder="1">
      <alignment vertical="center"/>
    </xf>
    <xf numFmtId="49" fontId="0" fillId="0" borderId="29" xfId="0" applyNumberFormat="1" applyFont="1" applyFill="1" applyBorder="1" applyAlignment="1">
      <alignment horizontal="center" vertical="center"/>
    </xf>
    <xf numFmtId="49" fontId="0" fillId="0" borderId="20" xfId="0" applyNumberFormat="1" applyFont="1" applyFill="1" applyBorder="1" applyAlignment="1">
      <alignment horizontal="center" vertical="center"/>
    </xf>
    <xf numFmtId="49" fontId="0" fillId="0" borderId="30" xfId="0" applyNumberFormat="1" applyFont="1" applyFill="1" applyBorder="1" applyAlignment="1">
      <alignment horizontal="center" vertical="center"/>
    </xf>
    <xf numFmtId="49" fontId="0" fillId="0" borderId="59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9" fontId="0" fillId="0" borderId="0" xfId="0" applyNumberFormat="1" applyFont="1">
      <alignment vertical="center"/>
    </xf>
    <xf numFmtId="38" fontId="16" fillId="0" borderId="47" xfId="0" applyNumberFormat="1" applyFont="1" applyBorder="1" applyAlignment="1">
      <alignment horizontal="center" vertical="center" wrapText="1"/>
    </xf>
    <xf numFmtId="0" fontId="0" fillId="0" borderId="13" xfId="0" applyFont="1" applyBorder="1" applyAlignment="1">
      <alignment horizontal="center" vertical="center"/>
    </xf>
    <xf numFmtId="179" fontId="1" fillId="0" borderId="13" xfId="0" applyNumberFormat="1" applyFont="1" applyBorder="1" applyAlignment="1">
      <alignment horizontal="center" vertical="center"/>
    </xf>
    <xf numFmtId="9" fontId="1" fillId="0" borderId="13" xfId="0" applyNumberFormat="1" applyFont="1" applyBorder="1" applyAlignment="1">
      <alignment horizontal="center" vertical="center"/>
    </xf>
    <xf numFmtId="178" fontId="0" fillId="0" borderId="0" xfId="0" applyNumberFormat="1" applyFont="1" applyAlignment="1">
      <alignment horizontal="center" vertical="center"/>
    </xf>
    <xf numFmtId="0" fontId="0" fillId="0" borderId="13" xfId="0" applyFont="1" applyFill="1" applyBorder="1" applyAlignment="1">
      <alignment horizontal="center" vertical="center" shrinkToFit="1"/>
    </xf>
    <xf numFmtId="0" fontId="0" fillId="0" borderId="69" xfId="0" applyBorder="1" applyAlignment="1">
      <alignment horizontal="center" vertical="center" wrapText="1"/>
    </xf>
    <xf numFmtId="0" fontId="27" fillId="0" borderId="7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9" fontId="0" fillId="31" borderId="20" xfId="0" applyNumberFormat="1" applyFont="1" applyFill="1" applyBorder="1" applyAlignment="1">
      <alignment horizontal="center" vertical="center"/>
    </xf>
    <xf numFmtId="177" fontId="1" fillId="31" borderId="15" xfId="0" applyNumberFormat="1" applyFont="1" applyFill="1" applyBorder="1" applyAlignment="1">
      <alignment horizontal="center" vertical="center"/>
    </xf>
    <xf numFmtId="176" fontId="1" fillId="31" borderId="16" xfId="0" applyNumberFormat="1" applyFont="1" applyFill="1" applyBorder="1" applyAlignment="1">
      <alignment horizontal="center" vertical="center"/>
    </xf>
    <xf numFmtId="177" fontId="1" fillId="31" borderId="17" xfId="0" applyNumberFormat="1" applyFont="1" applyFill="1" applyBorder="1" applyAlignment="1">
      <alignment horizontal="center" vertical="center"/>
    </xf>
    <xf numFmtId="0" fontId="7" fillId="31" borderId="15" xfId="0" applyFont="1" applyFill="1" applyBorder="1" applyAlignment="1">
      <alignment horizontal="center" vertical="center" shrinkToFit="1"/>
    </xf>
    <xf numFmtId="38" fontId="1" fillId="31" borderId="55" xfId="33" applyFont="1" applyFill="1" applyBorder="1">
      <alignment vertical="center"/>
    </xf>
    <xf numFmtId="38" fontId="1" fillId="31" borderId="18" xfId="33" applyFont="1" applyFill="1" applyBorder="1">
      <alignment vertical="center"/>
    </xf>
    <xf numFmtId="38" fontId="1" fillId="31" borderId="19" xfId="33" applyFont="1" applyFill="1" applyBorder="1">
      <alignment vertical="center"/>
    </xf>
    <xf numFmtId="38" fontId="1" fillId="0" borderId="56" xfId="33" applyFont="1" applyFill="1" applyBorder="1">
      <alignment vertical="center"/>
    </xf>
    <xf numFmtId="0" fontId="1" fillId="32" borderId="27" xfId="0" applyFont="1" applyFill="1" applyBorder="1" applyAlignment="1">
      <alignment horizontal="centerContinuous" vertical="center"/>
    </xf>
    <xf numFmtId="0" fontId="1" fillId="32" borderId="28" xfId="0" applyFont="1" applyFill="1" applyBorder="1" applyAlignment="1">
      <alignment horizontal="centerContinuous" vertical="center"/>
    </xf>
    <xf numFmtId="0" fontId="1" fillId="32" borderId="18" xfId="0" applyFont="1" applyFill="1" applyBorder="1" applyAlignment="1">
      <alignment horizontal="center" vertical="center"/>
    </xf>
    <xf numFmtId="0" fontId="1" fillId="32" borderId="19" xfId="0" applyFont="1" applyFill="1" applyBorder="1" applyAlignment="1">
      <alignment horizontal="center" vertical="center"/>
    </xf>
    <xf numFmtId="0" fontId="0" fillId="0" borderId="71" xfId="0" applyFont="1" applyBorder="1">
      <alignment vertical="center"/>
    </xf>
    <xf numFmtId="0" fontId="1" fillId="32" borderId="30" xfId="0" applyFont="1" applyFill="1" applyBorder="1" applyAlignment="1">
      <alignment horizontal="centerContinuous" vertical="center"/>
    </xf>
    <xf numFmtId="0" fontId="1" fillId="32" borderId="20" xfId="0" applyFont="1" applyFill="1" applyBorder="1" applyAlignment="1">
      <alignment horizontal="center" vertical="center"/>
    </xf>
    <xf numFmtId="0" fontId="0" fillId="0" borderId="50" xfId="0" applyFont="1" applyBorder="1">
      <alignment vertical="center"/>
    </xf>
    <xf numFmtId="0" fontId="0" fillId="0" borderId="69" xfId="0" applyFont="1" applyBorder="1">
      <alignment vertical="center"/>
    </xf>
    <xf numFmtId="0" fontId="0" fillId="0" borderId="72" xfId="0" applyFont="1" applyBorder="1">
      <alignment vertical="center"/>
    </xf>
    <xf numFmtId="0" fontId="0" fillId="0" borderId="43" xfId="0" applyFont="1" applyBorder="1" applyAlignment="1">
      <alignment horizontal="center" vertical="center"/>
    </xf>
    <xf numFmtId="180" fontId="1" fillId="0" borderId="34" xfId="0" applyNumberFormat="1" applyFont="1" applyBorder="1">
      <alignment vertical="center"/>
    </xf>
    <xf numFmtId="180" fontId="1" fillId="0" borderId="57" xfId="0" applyNumberFormat="1" applyFont="1" applyBorder="1">
      <alignment vertical="center"/>
    </xf>
    <xf numFmtId="180" fontId="1" fillId="0" borderId="58" xfId="0" applyNumberFormat="1" applyFont="1" applyBorder="1">
      <alignment vertical="center"/>
    </xf>
    <xf numFmtId="180" fontId="1" fillId="0" borderId="73" xfId="0" applyNumberFormat="1" applyFont="1" applyBorder="1">
      <alignment vertical="center"/>
    </xf>
    <xf numFmtId="180" fontId="1" fillId="0" borderId="74" xfId="0" applyNumberFormat="1" applyFont="1" applyBorder="1">
      <alignment vertical="center"/>
    </xf>
    <xf numFmtId="180" fontId="1" fillId="0" borderId="75" xfId="0" applyNumberFormat="1" applyFont="1" applyBorder="1">
      <alignment vertical="center"/>
    </xf>
    <xf numFmtId="180" fontId="1" fillId="0" borderId="39" xfId="0" applyNumberFormat="1" applyFont="1" applyBorder="1">
      <alignment vertical="center"/>
    </xf>
    <xf numFmtId="180" fontId="1" fillId="0" borderId="64" xfId="0" applyNumberFormat="1" applyFont="1" applyBorder="1">
      <alignment vertical="center"/>
    </xf>
    <xf numFmtId="180" fontId="1" fillId="0" borderId="65" xfId="0" applyNumberFormat="1" applyFont="1" applyBorder="1">
      <alignment vertical="center"/>
    </xf>
    <xf numFmtId="180" fontId="1" fillId="0" borderId="44" xfId="0" applyNumberFormat="1" applyFont="1" applyBorder="1">
      <alignment vertical="center"/>
    </xf>
    <xf numFmtId="180" fontId="1" fillId="0" borderId="30" xfId="0" applyNumberFormat="1" applyFont="1" applyBorder="1">
      <alignment vertical="center"/>
    </xf>
    <xf numFmtId="180" fontId="1" fillId="0" borderId="27" xfId="0" applyNumberFormat="1" applyFont="1" applyBorder="1">
      <alignment vertical="center"/>
    </xf>
    <xf numFmtId="180" fontId="1" fillId="0" borderId="28" xfId="0" applyNumberFormat="1" applyFont="1" applyBorder="1">
      <alignment vertical="center"/>
    </xf>
    <xf numFmtId="180" fontId="1" fillId="0" borderId="76" xfId="0" applyNumberFormat="1" applyFont="1" applyBorder="1">
      <alignment vertical="center"/>
    </xf>
    <xf numFmtId="180" fontId="1" fillId="0" borderId="21" xfId="0" applyNumberFormat="1" applyFont="1" applyBorder="1">
      <alignment vertical="center"/>
    </xf>
    <xf numFmtId="180" fontId="1" fillId="0" borderId="22" xfId="0" applyNumberFormat="1" applyFont="1" applyBorder="1">
      <alignment vertical="center"/>
    </xf>
    <xf numFmtId="180" fontId="1" fillId="0" borderId="0" xfId="0" applyNumberFormat="1" applyFont="1">
      <alignment vertical="center"/>
    </xf>
    <xf numFmtId="0" fontId="0" fillId="29" borderId="13" xfId="0" applyFont="1" applyFill="1" applyBorder="1" applyAlignment="1">
      <alignment horizontal="center" vertical="center"/>
    </xf>
    <xf numFmtId="38" fontId="33" fillId="0" borderId="18" xfId="33" applyFont="1" applyFill="1" applyBorder="1">
      <alignment vertical="center"/>
    </xf>
    <xf numFmtId="38" fontId="33" fillId="0" borderId="55" xfId="33" applyFont="1" applyFill="1" applyBorder="1">
      <alignment vertical="center"/>
    </xf>
    <xf numFmtId="0" fontId="1" fillId="0" borderId="77" xfId="0" applyFont="1" applyBorder="1">
      <alignment vertical="center"/>
    </xf>
    <xf numFmtId="180" fontId="1" fillId="0" borderId="78" xfId="0" applyNumberFormat="1" applyFont="1" applyBorder="1">
      <alignment vertical="center"/>
    </xf>
    <xf numFmtId="0" fontId="27" fillId="0" borderId="0" xfId="0" applyFont="1" applyAlignment="1">
      <alignment horizontal="right" vertical="center"/>
    </xf>
    <xf numFmtId="0" fontId="1" fillId="26" borderId="0" xfId="0" applyFont="1" applyFill="1" applyBorder="1" applyAlignment="1">
      <alignment horizontal="center" vertical="center"/>
    </xf>
    <xf numFmtId="0" fontId="1" fillId="0" borderId="0" xfId="0" applyFont="1" applyBorder="1">
      <alignment vertical="center"/>
    </xf>
    <xf numFmtId="180" fontId="1" fillId="29" borderId="0" xfId="0" applyNumberFormat="1" applyFont="1" applyFill="1" applyBorder="1">
      <alignment vertical="center"/>
    </xf>
    <xf numFmtId="0" fontId="0" fillId="0" borderId="10" xfId="0" applyFont="1" applyFill="1" applyBorder="1" applyAlignment="1">
      <alignment horizontal="center" vertical="center" wrapText="1" shrinkToFit="1"/>
    </xf>
    <xf numFmtId="38" fontId="1" fillId="0" borderId="10" xfId="33" applyFont="1" applyFill="1" applyBorder="1">
      <alignment vertical="center"/>
    </xf>
    <xf numFmtId="38" fontId="1" fillId="0" borderId="15" xfId="33" applyFont="1" applyFill="1" applyBorder="1">
      <alignment vertical="center"/>
    </xf>
    <xf numFmtId="38" fontId="1" fillId="31" borderId="15" xfId="33" applyFont="1" applyFill="1" applyBorder="1">
      <alignment vertical="center"/>
    </xf>
    <xf numFmtId="38" fontId="1" fillId="0" borderId="40" xfId="33" applyFont="1" applyFill="1" applyBorder="1">
      <alignment vertical="center"/>
    </xf>
    <xf numFmtId="0" fontId="1" fillId="0" borderId="79" xfId="0" applyFont="1" applyBorder="1">
      <alignment vertical="center"/>
    </xf>
    <xf numFmtId="38" fontId="1" fillId="24" borderId="48" xfId="0" applyNumberFormat="1" applyFont="1" applyFill="1" applyBorder="1">
      <alignment vertical="center"/>
    </xf>
    <xf numFmtId="38" fontId="1" fillId="25" borderId="48" xfId="0" applyNumberFormat="1" applyFont="1" applyFill="1" applyBorder="1">
      <alignment vertical="center"/>
    </xf>
    <xf numFmtId="38" fontId="1" fillId="0" borderId="34" xfId="33" applyFont="1" applyFill="1" applyBorder="1">
      <alignment vertical="center"/>
    </xf>
    <xf numFmtId="38" fontId="1" fillId="0" borderId="29" xfId="33" applyFont="1" applyFill="1" applyBorder="1">
      <alignment vertical="center"/>
    </xf>
    <xf numFmtId="38" fontId="1" fillId="0" borderId="20" xfId="33" applyFont="1" applyFill="1" applyBorder="1">
      <alignment vertical="center"/>
    </xf>
    <xf numFmtId="38" fontId="1" fillId="31" borderId="20" xfId="33" applyFont="1" applyFill="1" applyBorder="1">
      <alignment vertical="center"/>
    </xf>
    <xf numFmtId="0" fontId="1" fillId="0" borderId="80" xfId="0" applyFont="1" applyBorder="1">
      <alignment vertical="center"/>
    </xf>
    <xf numFmtId="38" fontId="1" fillId="24" borderId="76" xfId="0" applyNumberFormat="1" applyFont="1" applyFill="1" applyBorder="1">
      <alignment vertical="center"/>
    </xf>
    <xf numFmtId="38" fontId="1" fillId="25" borderId="76" xfId="0" applyNumberFormat="1" applyFont="1" applyFill="1" applyBorder="1">
      <alignment vertical="center"/>
    </xf>
    <xf numFmtId="0" fontId="1" fillId="30" borderId="34" xfId="0" applyFont="1" applyFill="1" applyBorder="1" applyAlignment="1">
      <alignment horizontal="center" vertical="center"/>
    </xf>
    <xf numFmtId="0" fontId="1" fillId="30" borderId="35" xfId="0" applyFont="1" applyFill="1" applyBorder="1" applyAlignment="1">
      <alignment horizontal="center" vertical="center"/>
    </xf>
    <xf numFmtId="0" fontId="1" fillId="30" borderId="36" xfId="0" applyFont="1" applyFill="1" applyBorder="1" applyAlignment="1">
      <alignment horizontal="center" vertical="center"/>
    </xf>
    <xf numFmtId="0" fontId="1" fillId="30" borderId="37" xfId="0" applyFont="1" applyFill="1" applyBorder="1" applyAlignment="1">
      <alignment horizontal="center" vertical="center"/>
    </xf>
    <xf numFmtId="0" fontId="1" fillId="30" borderId="27" xfId="0" applyFont="1" applyFill="1" applyBorder="1" applyAlignment="1">
      <alignment horizontal="centerContinuous" vertical="center"/>
    </xf>
    <xf numFmtId="0" fontId="0" fillId="30" borderId="30" xfId="0" applyFont="1" applyFill="1" applyBorder="1" applyAlignment="1">
      <alignment horizontal="centerContinuous" vertical="center"/>
    </xf>
    <xf numFmtId="0" fontId="1" fillId="30" borderId="28" xfId="0" applyFont="1" applyFill="1" applyBorder="1" applyAlignment="1">
      <alignment horizontal="centerContinuous" vertical="center"/>
    </xf>
    <xf numFmtId="0" fontId="1" fillId="30" borderId="39" xfId="0" applyFont="1" applyFill="1" applyBorder="1" applyAlignment="1">
      <alignment horizontal="center" vertical="center"/>
    </xf>
    <xf numFmtId="0" fontId="1" fillId="30" borderId="40" xfId="0" applyFont="1" applyFill="1" applyBorder="1" applyAlignment="1">
      <alignment horizontal="center" vertical="center"/>
    </xf>
    <xf numFmtId="0" fontId="1" fillId="30" borderId="55" xfId="0" applyFont="1" applyFill="1" applyBorder="1" applyAlignment="1">
      <alignment horizontal="center" vertical="center"/>
    </xf>
    <xf numFmtId="0" fontId="1" fillId="30" borderId="18" xfId="0" applyFont="1" applyFill="1" applyBorder="1" applyAlignment="1">
      <alignment horizontal="center" vertical="center"/>
    </xf>
    <xf numFmtId="0" fontId="1" fillId="30" borderId="15" xfId="0" applyFont="1" applyFill="1" applyBorder="1" applyAlignment="1">
      <alignment horizontal="center" vertical="center"/>
    </xf>
    <xf numFmtId="0" fontId="1" fillId="30" borderId="20" xfId="0" applyFont="1" applyFill="1" applyBorder="1" applyAlignment="1">
      <alignment horizontal="center" vertical="center"/>
    </xf>
    <xf numFmtId="0" fontId="1" fillId="30" borderId="19" xfId="0" applyFont="1" applyFill="1" applyBorder="1" applyAlignment="1">
      <alignment horizontal="center" vertical="center"/>
    </xf>
    <xf numFmtId="49" fontId="0" fillId="0" borderId="39" xfId="0" applyNumberFormat="1" applyFill="1" applyBorder="1" applyAlignment="1">
      <alignment horizontal="center" vertical="center"/>
    </xf>
    <xf numFmtId="177" fontId="1" fillId="0" borderId="4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1" fillId="0" borderId="41" xfId="0" applyNumberFormat="1" applyFont="1" applyFill="1" applyBorder="1" applyAlignment="1">
      <alignment horizontal="center" vertical="center"/>
    </xf>
    <xf numFmtId="38" fontId="1" fillId="0" borderId="39" xfId="33" applyFont="1" applyFill="1" applyBorder="1">
      <alignment vertical="center"/>
    </xf>
    <xf numFmtId="10" fontId="1" fillId="0" borderId="0" xfId="0" applyNumberFormat="1" applyFont="1">
      <alignment vertical="center"/>
    </xf>
    <xf numFmtId="49" fontId="0" fillId="32" borderId="30" xfId="0" applyNumberFormat="1" applyFont="1" applyFill="1" applyBorder="1" applyAlignment="1">
      <alignment horizontal="center" vertical="center"/>
    </xf>
    <xf numFmtId="177" fontId="1" fillId="32" borderId="31" xfId="0" applyNumberFormat="1" applyFont="1" applyFill="1" applyBorder="1" applyAlignment="1">
      <alignment horizontal="center" vertical="center"/>
    </xf>
    <xf numFmtId="176" fontId="1" fillId="32" borderId="32" xfId="0" applyNumberFormat="1" applyFont="1" applyFill="1" applyBorder="1" applyAlignment="1">
      <alignment horizontal="center" vertical="center"/>
    </xf>
    <xf numFmtId="177" fontId="1" fillId="32" borderId="33" xfId="0" applyNumberFormat="1" applyFont="1" applyFill="1" applyBorder="1" applyAlignment="1">
      <alignment horizontal="center" vertical="center"/>
    </xf>
    <xf numFmtId="0" fontId="7" fillId="32" borderId="31" xfId="0" applyFont="1" applyFill="1" applyBorder="1" applyAlignment="1">
      <alignment horizontal="center" vertical="center" shrinkToFit="1"/>
    </xf>
    <xf numFmtId="38" fontId="1" fillId="32" borderId="66" xfId="33" applyFont="1" applyFill="1" applyBorder="1">
      <alignment vertical="center"/>
    </xf>
    <xf numFmtId="38" fontId="1" fillId="32" borderId="57" xfId="33" applyFont="1" applyFill="1" applyBorder="1">
      <alignment vertical="center"/>
    </xf>
    <xf numFmtId="38" fontId="1" fillId="32" borderId="35" xfId="33" applyFont="1" applyFill="1" applyBorder="1">
      <alignment vertical="center"/>
    </xf>
    <xf numFmtId="38" fontId="1" fillId="32" borderId="34" xfId="33" applyFont="1" applyFill="1" applyBorder="1">
      <alignment vertical="center"/>
    </xf>
    <xf numFmtId="38" fontId="1" fillId="32" borderId="58" xfId="33" applyFont="1" applyFill="1" applyBorder="1">
      <alignment vertical="center"/>
    </xf>
    <xf numFmtId="49" fontId="0" fillId="32" borderId="29" xfId="0" applyNumberFormat="1" applyFont="1" applyFill="1" applyBorder="1" applyAlignment="1">
      <alignment horizontal="center" vertical="center"/>
    </xf>
    <xf numFmtId="177" fontId="1" fillId="32" borderId="10" xfId="0" applyNumberFormat="1" applyFont="1" applyFill="1" applyBorder="1" applyAlignment="1">
      <alignment horizontal="center" vertical="center"/>
    </xf>
    <xf numFmtId="176" fontId="1" fillId="32" borderId="11" xfId="0" applyNumberFormat="1" applyFont="1" applyFill="1" applyBorder="1" applyAlignment="1">
      <alignment horizontal="center" vertical="center"/>
    </xf>
    <xf numFmtId="177" fontId="1" fillId="32" borderId="12" xfId="0" applyNumberFormat="1" applyFont="1" applyFill="1" applyBorder="1" applyAlignment="1">
      <alignment horizontal="center" vertical="center"/>
    </xf>
    <xf numFmtId="0" fontId="7" fillId="32" borderId="15" xfId="0" applyFont="1" applyFill="1" applyBorder="1" applyAlignment="1">
      <alignment horizontal="center" vertical="center" shrinkToFit="1"/>
    </xf>
    <xf numFmtId="38" fontId="1" fillId="32" borderId="55" xfId="33" applyFont="1" applyFill="1" applyBorder="1">
      <alignment vertical="center"/>
    </xf>
    <xf numFmtId="38" fontId="1" fillId="32" borderId="18" xfId="33" applyFont="1" applyFill="1" applyBorder="1">
      <alignment vertical="center"/>
    </xf>
    <xf numFmtId="38" fontId="1" fillId="32" borderId="15" xfId="33" applyFont="1" applyFill="1" applyBorder="1">
      <alignment vertical="center"/>
    </xf>
    <xf numFmtId="38" fontId="1" fillId="32" borderId="20" xfId="33" applyFont="1" applyFill="1" applyBorder="1">
      <alignment vertical="center"/>
    </xf>
    <xf numFmtId="38" fontId="1" fillId="32" borderId="14" xfId="33" applyFont="1" applyFill="1" applyBorder="1">
      <alignment vertical="center"/>
    </xf>
    <xf numFmtId="38" fontId="1" fillId="32" borderId="19" xfId="33" applyFont="1" applyFill="1" applyBorder="1">
      <alignment vertical="center"/>
    </xf>
    <xf numFmtId="0" fontId="7" fillId="32" borderId="10" xfId="0" applyFont="1" applyFill="1" applyBorder="1" applyAlignment="1">
      <alignment horizontal="center" vertical="center" shrinkToFit="1"/>
    </xf>
    <xf numFmtId="38" fontId="1" fillId="32" borderId="54" xfId="33" applyFont="1" applyFill="1" applyBorder="1">
      <alignment vertical="center"/>
    </xf>
    <xf numFmtId="38" fontId="1" fillId="32" borderId="13" xfId="33" applyFont="1" applyFill="1" applyBorder="1">
      <alignment vertical="center"/>
    </xf>
    <xf numFmtId="38" fontId="1" fillId="32" borderId="10" xfId="33" applyFont="1" applyFill="1" applyBorder="1">
      <alignment vertical="center"/>
    </xf>
    <xf numFmtId="38" fontId="1" fillId="32" borderId="29" xfId="33" applyFont="1" applyFill="1" applyBorder="1">
      <alignment vertical="center"/>
    </xf>
    <xf numFmtId="0" fontId="7" fillId="32" borderId="26" xfId="0" applyFont="1" applyFill="1" applyBorder="1" applyAlignment="1">
      <alignment horizontal="center" vertical="center" shrinkToFit="1"/>
    </xf>
    <xf numFmtId="38" fontId="1" fillId="32" borderId="64" xfId="33" applyFont="1" applyFill="1" applyBorder="1">
      <alignment vertical="center"/>
    </xf>
    <xf numFmtId="49" fontId="0" fillId="32" borderId="20" xfId="0" applyNumberFormat="1" applyFont="1" applyFill="1" applyBorder="1" applyAlignment="1">
      <alignment horizontal="center" vertical="center"/>
    </xf>
    <xf numFmtId="177" fontId="1" fillId="32" borderId="15" xfId="0" applyNumberFormat="1" applyFont="1" applyFill="1" applyBorder="1" applyAlignment="1">
      <alignment horizontal="center" vertical="center"/>
    </xf>
    <xf numFmtId="176" fontId="1" fillId="32" borderId="16" xfId="0" applyNumberFormat="1" applyFont="1" applyFill="1" applyBorder="1" applyAlignment="1">
      <alignment horizontal="center" vertical="center"/>
    </xf>
    <xf numFmtId="177" fontId="1" fillId="32" borderId="17" xfId="0" applyNumberFormat="1" applyFont="1" applyFill="1" applyBorder="1" applyAlignment="1">
      <alignment horizontal="center" vertical="center"/>
    </xf>
    <xf numFmtId="38" fontId="33" fillId="32" borderId="20" xfId="33" applyFont="1" applyFill="1" applyBorder="1">
      <alignment vertical="center"/>
    </xf>
    <xf numFmtId="38" fontId="33" fillId="32" borderId="18" xfId="33" applyFont="1" applyFill="1" applyBorder="1">
      <alignment vertical="center"/>
    </xf>
    <xf numFmtId="38" fontId="1" fillId="32" borderId="35" xfId="33" applyFont="1" applyFill="1" applyBorder="1" applyAlignment="1">
      <alignment horizontal="center" vertical="center" wrapText="1"/>
    </xf>
    <xf numFmtId="38" fontId="1" fillId="32" borderId="81" xfId="33" applyFont="1" applyFill="1" applyBorder="1" applyAlignment="1">
      <alignment horizontal="center" vertical="center" wrapText="1"/>
    </xf>
    <xf numFmtId="38" fontId="0" fillId="0" borderId="10" xfId="33" applyFont="1" applyFill="1" applyBorder="1" applyAlignment="1">
      <alignment horizontal="center" vertical="center" wrapText="1"/>
    </xf>
    <xf numFmtId="38" fontId="0" fillId="0" borderId="82" xfId="33" applyFont="1" applyFill="1" applyBorder="1" applyAlignment="1">
      <alignment horizontal="center" vertical="center" wrapText="1"/>
    </xf>
    <xf numFmtId="38" fontId="0" fillId="0" borderId="83" xfId="33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wrapText="1"/>
    </xf>
    <xf numFmtId="38" fontId="1" fillId="0" borderId="15" xfId="33" applyFont="1" applyFill="1" applyBorder="1" applyAlignment="1">
      <alignment horizontal="center" vertical="center"/>
    </xf>
    <xf numFmtId="38" fontId="1" fillId="32" borderId="15" xfId="33" applyFont="1" applyFill="1" applyBorder="1" applyAlignment="1">
      <alignment horizontal="center" vertical="center"/>
    </xf>
    <xf numFmtId="38" fontId="1" fillId="0" borderId="10" xfId="33" applyFont="1" applyFill="1" applyBorder="1" applyAlignment="1">
      <alignment horizontal="center" vertical="center"/>
    </xf>
    <xf numFmtId="38" fontId="1" fillId="0" borderId="83" xfId="33" applyFont="1" applyFill="1" applyBorder="1" applyAlignment="1">
      <alignment horizontal="center" vertical="center"/>
    </xf>
    <xf numFmtId="0" fontId="1" fillId="0" borderId="79" xfId="0" applyFont="1" applyBorder="1" applyAlignment="1">
      <alignment horizontal="center" vertical="center"/>
    </xf>
    <xf numFmtId="0" fontId="1" fillId="0" borderId="84" xfId="0" applyFont="1" applyBorder="1" applyAlignment="1">
      <alignment horizontal="center" vertical="center"/>
    </xf>
    <xf numFmtId="38" fontId="1" fillId="24" borderId="48" xfId="0" applyNumberFormat="1" applyFont="1" applyFill="1" applyBorder="1" applyAlignment="1">
      <alignment horizontal="center" vertical="center"/>
    </xf>
    <xf numFmtId="38" fontId="1" fillId="24" borderId="85" xfId="0" applyNumberFormat="1" applyFont="1" applyFill="1" applyBorder="1" applyAlignment="1">
      <alignment horizontal="center" vertical="center"/>
    </xf>
    <xf numFmtId="38" fontId="1" fillId="25" borderId="48" xfId="0" applyNumberFormat="1" applyFont="1" applyFill="1" applyBorder="1" applyAlignment="1">
      <alignment horizontal="center" vertical="center"/>
    </xf>
    <xf numFmtId="38" fontId="1" fillId="25" borderId="85" xfId="0" applyNumberFormat="1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180" fontId="1" fillId="29" borderId="0" xfId="0" applyNumberFormat="1" applyFont="1" applyFill="1" applyBorder="1" applyAlignment="1">
      <alignment horizontal="center" vertical="center"/>
    </xf>
    <xf numFmtId="179" fontId="1" fillId="0" borderId="0" xfId="0" applyNumberFormat="1" applyFont="1" applyAlignment="1">
      <alignment horizontal="center" vertical="center"/>
    </xf>
    <xf numFmtId="38" fontId="1" fillId="32" borderId="15" xfId="33" applyFont="1" applyFill="1" applyBorder="1" applyAlignment="1">
      <alignment horizontal="center" vertical="center" wrapText="1"/>
    </xf>
    <xf numFmtId="38" fontId="1" fillId="32" borderId="83" xfId="33" applyFont="1" applyFill="1" applyBorder="1" applyAlignment="1">
      <alignment horizontal="center" vertical="center" wrapText="1"/>
    </xf>
    <xf numFmtId="38" fontId="1" fillId="32" borderId="10" xfId="33" applyFont="1" applyFill="1" applyBorder="1" applyAlignment="1">
      <alignment horizontal="center" vertical="center" wrapText="1"/>
    </xf>
    <xf numFmtId="38" fontId="0" fillId="0" borderId="40" xfId="33" applyFont="1" applyFill="1" applyBorder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38" fontId="0" fillId="0" borderId="0" xfId="33" applyFont="1" applyFill="1" applyBorder="1" applyAlignment="1">
      <alignment horizontal="center" vertical="center" wrapText="1"/>
    </xf>
    <xf numFmtId="38" fontId="1" fillId="0" borderId="0" xfId="33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38" fontId="1" fillId="0" borderId="0" xfId="0" applyNumberFormat="1" applyFont="1" applyFill="1" applyBorder="1" applyAlignment="1">
      <alignment horizontal="center" vertical="center"/>
    </xf>
    <xf numFmtId="38" fontId="1" fillId="31" borderId="86" xfId="33" applyFont="1" applyFill="1" applyBorder="1">
      <alignment vertical="center"/>
    </xf>
    <xf numFmtId="38" fontId="1" fillId="31" borderId="87" xfId="33" applyFont="1" applyFill="1" applyBorder="1" applyAlignment="1">
      <alignment horizontal="center" vertical="center"/>
    </xf>
    <xf numFmtId="38" fontId="1" fillId="31" borderId="88" xfId="33" applyFont="1" applyFill="1" applyBorder="1" applyAlignment="1">
      <alignment horizontal="center" vertical="center"/>
    </xf>
    <xf numFmtId="0" fontId="0" fillId="0" borderId="18" xfId="0" applyFont="1" applyBorder="1" applyAlignment="1">
      <alignment horizontal="center" vertical="center" wrapText="1"/>
    </xf>
    <xf numFmtId="38" fontId="1" fillId="0" borderId="52" xfId="0" applyNumberFormat="1" applyFont="1" applyBorder="1">
      <alignment vertical="center"/>
    </xf>
    <xf numFmtId="38" fontId="1" fillId="32" borderId="89" xfId="33" applyFont="1" applyFill="1" applyBorder="1" applyAlignment="1">
      <alignment horizontal="center" vertical="center" wrapText="1"/>
    </xf>
    <xf numFmtId="38" fontId="1" fillId="30" borderId="59" xfId="33" applyFont="1" applyFill="1" applyBorder="1">
      <alignment vertical="center"/>
    </xf>
    <xf numFmtId="38" fontId="1" fillId="30" borderId="52" xfId="33" applyFont="1" applyFill="1" applyBorder="1">
      <alignment vertical="center"/>
    </xf>
    <xf numFmtId="38" fontId="1" fillId="30" borderId="65" xfId="33" applyFont="1" applyFill="1" applyBorder="1">
      <alignment vertical="center"/>
    </xf>
    <xf numFmtId="38" fontId="1" fillId="30" borderId="20" xfId="33" applyFont="1" applyFill="1" applyBorder="1">
      <alignment vertical="center"/>
    </xf>
    <xf numFmtId="38" fontId="1" fillId="30" borderId="18" xfId="33" applyFont="1" applyFill="1" applyBorder="1">
      <alignment vertical="center"/>
    </xf>
    <xf numFmtId="38" fontId="1" fillId="30" borderId="14" xfId="33" applyFont="1" applyFill="1" applyBorder="1">
      <alignment vertical="center"/>
    </xf>
    <xf numFmtId="0" fontId="7" fillId="0" borderId="0" xfId="0" applyFont="1">
      <alignment vertical="center"/>
    </xf>
    <xf numFmtId="0" fontId="0" fillId="30" borderId="30" xfId="0" applyFont="1" applyFill="1" applyBorder="1" applyAlignment="1">
      <alignment horizontal="centerContinuous" vertical="center" wrapText="1"/>
    </xf>
    <xf numFmtId="0" fontId="0" fillId="0" borderId="16" xfId="0" applyFill="1" applyBorder="1" applyAlignment="1">
      <alignment horizontal="left" vertical="top" wrapText="1"/>
    </xf>
    <xf numFmtId="0" fontId="0" fillId="0" borderId="16" xfId="0" applyBorder="1" applyAlignment="1">
      <alignment vertical="center"/>
    </xf>
    <xf numFmtId="180" fontId="1" fillId="0" borderId="90" xfId="0" applyNumberFormat="1" applyFont="1" applyBorder="1">
      <alignment vertical="center"/>
    </xf>
    <xf numFmtId="0" fontId="1" fillId="0" borderId="13" xfId="0" applyFont="1" applyBorder="1">
      <alignment vertical="center"/>
    </xf>
    <xf numFmtId="180" fontId="1" fillId="0" borderId="13" xfId="0" applyNumberFormat="1" applyFont="1" applyBorder="1" applyAlignment="1">
      <alignment horizontal="center" vertical="center"/>
    </xf>
    <xf numFmtId="38" fontId="5" fillId="0" borderId="91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30" borderId="13" xfId="0" applyFont="1" applyFill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38" fontId="0" fillId="0" borderId="47" xfId="0" applyNumberFormat="1" applyFont="1" applyBorder="1" applyAlignment="1">
      <alignment horizontal="center" vertical="center" wrapText="1"/>
    </xf>
    <xf numFmtId="180" fontId="1" fillId="0" borderId="44" xfId="0" applyNumberFormat="1" applyFont="1" applyBorder="1" applyAlignment="1">
      <alignment horizontal="center" vertical="center"/>
    </xf>
    <xf numFmtId="0" fontId="0" fillId="33" borderId="93" xfId="0" applyFont="1" applyFill="1" applyBorder="1" applyAlignment="1">
      <alignment horizontal="center" vertical="center"/>
    </xf>
    <xf numFmtId="0" fontId="1" fillId="33" borderId="57" xfId="0" applyFont="1" applyFill="1" applyBorder="1">
      <alignment vertical="center"/>
    </xf>
    <xf numFmtId="0" fontId="1" fillId="33" borderId="57" xfId="0" applyFont="1" applyFill="1" applyBorder="1" applyAlignment="1">
      <alignment horizontal="center" vertical="center"/>
    </xf>
    <xf numFmtId="0" fontId="0" fillId="33" borderId="94" xfId="0" applyFont="1" applyFill="1" applyBorder="1" applyAlignment="1">
      <alignment horizontal="center" vertical="center"/>
    </xf>
    <xf numFmtId="0" fontId="0" fillId="0" borderId="95" xfId="0" applyFont="1" applyBorder="1" applyAlignment="1">
      <alignment horizontal="center" vertical="center"/>
    </xf>
    <xf numFmtId="0" fontId="1" fillId="0" borderId="27" xfId="0" applyFont="1" applyBorder="1">
      <alignment vertical="center"/>
    </xf>
    <xf numFmtId="0" fontId="1" fillId="0" borderId="27" xfId="0" applyFont="1" applyBorder="1" applyAlignment="1">
      <alignment horizontal="center" vertical="center"/>
    </xf>
    <xf numFmtId="0" fontId="0" fillId="0" borderId="96" xfId="0" applyFont="1" applyBorder="1" applyAlignment="1">
      <alignment horizontal="center" vertical="center"/>
    </xf>
    <xf numFmtId="0" fontId="0" fillId="33" borderId="97" xfId="0" applyFont="1" applyFill="1" applyBorder="1" applyAlignment="1">
      <alignment horizontal="center" vertical="center"/>
    </xf>
    <xf numFmtId="179" fontId="1" fillId="0" borderId="98" xfId="0" applyNumberFormat="1" applyFont="1" applyBorder="1" applyAlignment="1">
      <alignment horizontal="center" vertical="center"/>
    </xf>
    <xf numFmtId="179" fontId="1" fillId="0" borderId="99" xfId="0" applyNumberFormat="1" applyFont="1" applyBorder="1" applyAlignment="1">
      <alignment horizontal="center" vertical="center"/>
    </xf>
    <xf numFmtId="179" fontId="1" fillId="0" borderId="100" xfId="0" applyNumberFormat="1" applyFont="1" applyBorder="1" applyAlignment="1">
      <alignment horizontal="center" vertical="center"/>
    </xf>
    <xf numFmtId="178" fontId="1" fillId="0" borderId="101" xfId="0" applyNumberFormat="1" applyFont="1" applyBorder="1" applyAlignment="1">
      <alignment horizontal="center" vertical="center"/>
    </xf>
    <xf numFmtId="178" fontId="1" fillId="0" borderId="102" xfId="0" applyNumberFormat="1" applyFont="1" applyBorder="1" applyAlignment="1">
      <alignment horizontal="center" vertical="center"/>
    </xf>
    <xf numFmtId="178" fontId="1" fillId="0" borderId="103" xfId="0" applyNumberFormat="1" applyFont="1" applyBorder="1" applyAlignment="1">
      <alignment horizontal="center" vertical="center"/>
    </xf>
    <xf numFmtId="178" fontId="1" fillId="29" borderId="104" xfId="0" applyNumberFormat="1" applyFont="1" applyFill="1" applyBorder="1" applyAlignment="1">
      <alignment horizontal="center" vertical="center"/>
    </xf>
    <xf numFmtId="0" fontId="25" fillId="0" borderId="0" xfId="0" applyFont="1">
      <alignment vertical="center"/>
    </xf>
    <xf numFmtId="0" fontId="33" fillId="0" borderId="13" xfId="0" applyFont="1" applyBorder="1" applyAlignment="1">
      <alignment horizontal="center" vertical="center"/>
    </xf>
    <xf numFmtId="179" fontId="33" fillId="0" borderId="13" xfId="0" applyNumberFormat="1" applyFont="1" applyBorder="1">
      <alignment vertical="center"/>
    </xf>
    <xf numFmtId="0" fontId="5" fillId="0" borderId="0" xfId="0" applyFont="1" applyAlignment="1">
      <alignment horizontal="right" vertical="center" wrapText="1"/>
    </xf>
    <xf numFmtId="177" fontId="1" fillId="0" borderId="105" xfId="0" applyNumberFormat="1" applyFont="1" applyFill="1" applyBorder="1" applyAlignment="1">
      <alignment horizontal="center" vertical="center"/>
    </xf>
    <xf numFmtId="177" fontId="1" fillId="0" borderId="16" xfId="0" applyNumberFormat="1" applyFont="1" applyFill="1" applyBorder="1" applyAlignment="1">
      <alignment horizontal="center" vertical="center"/>
    </xf>
    <xf numFmtId="38" fontId="1" fillId="0" borderId="17" xfId="33" applyFont="1" applyFill="1" applyBorder="1">
      <alignment vertical="center"/>
    </xf>
    <xf numFmtId="0" fontId="0" fillId="0" borderId="69" xfId="0" applyFont="1" applyBorder="1" applyAlignment="1">
      <alignment horizontal="center" vertical="center"/>
    </xf>
    <xf numFmtId="179" fontId="1" fillId="0" borderId="0" xfId="0" applyNumberFormat="1" applyFont="1" applyBorder="1">
      <alignment vertical="center"/>
    </xf>
    <xf numFmtId="0" fontId="0" fillId="0" borderId="40" xfId="0" applyFont="1" applyFill="1" applyBorder="1" applyAlignment="1">
      <alignment horizontal="center" vertical="center" shrinkToFit="1"/>
    </xf>
    <xf numFmtId="38" fontId="1" fillId="31" borderId="103" xfId="33" applyFont="1" applyFill="1" applyBorder="1">
      <alignment vertical="center"/>
    </xf>
    <xf numFmtId="38" fontId="1" fillId="31" borderId="10" xfId="33" applyFont="1" applyFill="1" applyBorder="1" applyAlignment="1">
      <alignment horizontal="center" vertical="center"/>
    </xf>
    <xf numFmtId="38" fontId="1" fillId="31" borderId="83" xfId="33" applyFont="1" applyFill="1" applyBorder="1" applyAlignment="1">
      <alignment horizontal="center" vertical="center"/>
    </xf>
    <xf numFmtId="177" fontId="0" fillId="0" borderId="10" xfId="0" applyNumberFormat="1" applyFont="1" applyFill="1" applyBorder="1" applyAlignment="1">
      <alignment horizontal="center" vertical="center"/>
    </xf>
    <xf numFmtId="38" fontId="0" fillId="0" borderId="15" xfId="33" applyFont="1" applyFill="1" applyBorder="1" applyAlignment="1">
      <alignment horizontal="center" vertical="center" wrapText="1"/>
    </xf>
    <xf numFmtId="38" fontId="1" fillId="0" borderId="0" xfId="0" applyNumberFormat="1" applyFont="1" applyBorder="1">
      <alignment vertical="center"/>
    </xf>
    <xf numFmtId="38" fontId="1" fillId="0" borderId="64" xfId="0" applyNumberFormat="1" applyFont="1" applyBorder="1">
      <alignment vertical="center"/>
    </xf>
    <xf numFmtId="0" fontId="0" fillId="0" borderId="0" xfId="0" applyBorder="1" applyAlignment="1">
      <alignment horizontal="center" vertical="center"/>
    </xf>
    <xf numFmtId="49" fontId="0" fillId="31" borderId="39" xfId="0" applyNumberFormat="1" applyFont="1" applyFill="1" applyBorder="1" applyAlignment="1">
      <alignment horizontal="center" vertical="center"/>
    </xf>
    <xf numFmtId="177" fontId="1" fillId="31" borderId="40" xfId="0" applyNumberFormat="1" applyFont="1" applyFill="1" applyBorder="1" applyAlignment="1">
      <alignment horizontal="center" vertical="center"/>
    </xf>
    <xf numFmtId="176" fontId="1" fillId="31" borderId="0" xfId="0" applyNumberFormat="1" applyFont="1" applyFill="1" applyBorder="1" applyAlignment="1">
      <alignment horizontal="center" vertical="center"/>
    </xf>
    <xf numFmtId="177" fontId="1" fillId="31" borderId="41" xfId="0" applyNumberFormat="1" applyFont="1" applyFill="1" applyBorder="1" applyAlignment="1">
      <alignment horizontal="center" vertical="center"/>
    </xf>
    <xf numFmtId="0" fontId="7" fillId="31" borderId="40" xfId="0" applyFont="1" applyFill="1" applyBorder="1" applyAlignment="1">
      <alignment horizontal="center" vertical="center" shrinkToFit="1"/>
    </xf>
    <xf numFmtId="38" fontId="1" fillId="31" borderId="106" xfId="33" applyFont="1" applyFill="1" applyBorder="1">
      <alignment vertical="center"/>
    </xf>
    <xf numFmtId="38" fontId="1" fillId="31" borderId="64" xfId="33" applyFont="1" applyFill="1" applyBorder="1">
      <alignment vertical="center"/>
    </xf>
    <xf numFmtId="38" fontId="1" fillId="31" borderId="65" xfId="33" applyFont="1" applyFill="1" applyBorder="1">
      <alignment vertical="center"/>
    </xf>
    <xf numFmtId="0" fontId="27" fillId="0" borderId="69" xfId="0" applyFont="1" applyBorder="1" applyAlignment="1">
      <alignment horizontal="center" vertical="center" wrapText="1"/>
    </xf>
    <xf numFmtId="177" fontId="0" fillId="0" borderId="31" xfId="0" applyNumberFormat="1" applyFont="1" applyFill="1" applyBorder="1" applyAlignment="1">
      <alignment horizontal="center" vertical="center"/>
    </xf>
    <xf numFmtId="176" fontId="0" fillId="0" borderId="32" xfId="0" applyNumberFormat="1" applyFont="1" applyFill="1" applyBorder="1" applyAlignment="1">
      <alignment horizontal="center" vertical="center"/>
    </xf>
    <xf numFmtId="177" fontId="0" fillId="0" borderId="33" xfId="0" applyNumberFormat="1" applyFont="1" applyFill="1" applyBorder="1" applyAlignment="1">
      <alignment horizontal="center" vertical="center"/>
    </xf>
    <xf numFmtId="176" fontId="0" fillId="0" borderId="11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60" xfId="0" applyNumberFormat="1" applyFont="1" applyFill="1" applyBorder="1" applyAlignment="1">
      <alignment horizontal="center" vertical="center"/>
    </xf>
    <xf numFmtId="176" fontId="0" fillId="0" borderId="61" xfId="0" applyNumberFormat="1" applyFont="1" applyFill="1" applyBorder="1" applyAlignment="1">
      <alignment horizontal="center" vertical="center"/>
    </xf>
    <xf numFmtId="177" fontId="0" fillId="0" borderId="62" xfId="0" applyNumberFormat="1" applyFont="1" applyFill="1" applyBorder="1" applyAlignment="1">
      <alignment horizontal="center" vertical="center"/>
    </xf>
    <xf numFmtId="0" fontId="1" fillId="33" borderId="34" xfId="0" applyFont="1" applyFill="1" applyBorder="1" applyAlignment="1">
      <alignment horizontal="center" vertical="center"/>
    </xf>
    <xf numFmtId="0" fontId="1" fillId="33" borderId="35" xfId="0" applyFont="1" applyFill="1" applyBorder="1" applyAlignment="1">
      <alignment horizontal="center" vertical="center"/>
    </xf>
    <xf numFmtId="0" fontId="1" fillId="33" borderId="36" xfId="0" applyFont="1" applyFill="1" applyBorder="1" applyAlignment="1">
      <alignment horizontal="center" vertical="center"/>
    </xf>
    <xf numFmtId="0" fontId="1" fillId="33" borderId="37" xfId="0" applyFont="1" applyFill="1" applyBorder="1" applyAlignment="1">
      <alignment horizontal="center" vertical="center"/>
    </xf>
    <xf numFmtId="0" fontId="1" fillId="33" borderId="40" xfId="0" applyFont="1" applyFill="1" applyBorder="1" applyAlignment="1">
      <alignment horizontal="center" vertical="center"/>
    </xf>
    <xf numFmtId="0" fontId="1" fillId="33" borderId="0" xfId="0" applyFont="1" applyFill="1" applyBorder="1" applyAlignment="1">
      <alignment horizontal="center" vertical="center"/>
    </xf>
    <xf numFmtId="0" fontId="1" fillId="33" borderId="41" xfId="0" applyFont="1" applyFill="1" applyBorder="1" applyAlignment="1">
      <alignment horizontal="center" vertical="center"/>
    </xf>
    <xf numFmtId="0" fontId="1" fillId="30" borderId="0" xfId="0" applyFont="1" applyFill="1">
      <alignment vertical="center"/>
    </xf>
    <xf numFmtId="0" fontId="0" fillId="33" borderId="20" xfId="0" applyFont="1" applyFill="1" applyBorder="1" applyAlignment="1">
      <alignment horizontal="center" vertical="center"/>
    </xf>
    <xf numFmtId="0" fontId="0" fillId="33" borderId="18" xfId="0" applyFont="1" applyFill="1" applyBorder="1" applyAlignment="1">
      <alignment horizontal="center" vertical="center"/>
    </xf>
    <xf numFmtId="0" fontId="1" fillId="33" borderId="19" xfId="0" applyFont="1" applyFill="1" applyBorder="1" applyAlignment="1">
      <alignment horizontal="center" vertical="center"/>
    </xf>
    <xf numFmtId="38" fontId="1" fillId="0" borderId="59" xfId="33" applyFont="1" applyFill="1" applyBorder="1">
      <alignment vertical="center"/>
    </xf>
    <xf numFmtId="49" fontId="0" fillId="30" borderId="29" xfId="0" applyNumberFormat="1" applyFont="1" applyFill="1" applyBorder="1" applyAlignment="1">
      <alignment horizontal="center" vertical="center"/>
    </xf>
    <xf numFmtId="0" fontId="0" fillId="33" borderId="39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4" fillId="0" borderId="0" xfId="0" applyFont="1" applyAlignment="1">
      <alignment horizontal="right" vertical="top"/>
    </xf>
    <xf numFmtId="0" fontId="35" fillId="0" borderId="0" xfId="0" applyFont="1" applyAlignment="1">
      <alignment horizontal="right" vertical="top"/>
    </xf>
    <xf numFmtId="0" fontId="28" fillId="0" borderId="0" xfId="0" applyFont="1" applyAlignment="1">
      <alignment horizontal="right" vertical="top"/>
    </xf>
    <xf numFmtId="0" fontId="35" fillId="0" borderId="0" xfId="0" applyFont="1" applyAlignment="1">
      <alignment horizontal="right" vertical="top"/>
    </xf>
    <xf numFmtId="38" fontId="1" fillId="0" borderId="36" xfId="33" applyFont="1" applyFill="1" applyBorder="1">
      <alignment vertical="center"/>
    </xf>
    <xf numFmtId="38" fontId="1" fillId="0" borderId="11" xfId="33" applyFont="1" applyFill="1" applyBorder="1">
      <alignment vertical="center"/>
    </xf>
    <xf numFmtId="38" fontId="1" fillId="0" borderId="61" xfId="33" applyFont="1" applyFill="1" applyBorder="1">
      <alignment vertical="center"/>
    </xf>
    <xf numFmtId="38" fontId="0" fillId="0" borderId="77" xfId="0" applyNumberFormat="1" applyFont="1" applyBorder="1" applyAlignment="1">
      <alignment horizontal="center" vertical="center" wrapText="1"/>
    </xf>
    <xf numFmtId="38" fontId="1" fillId="0" borderId="107" xfId="33" applyFont="1" applyFill="1" applyBorder="1">
      <alignment vertical="center"/>
    </xf>
    <xf numFmtId="38" fontId="1" fillId="0" borderId="108" xfId="33" applyFont="1" applyFill="1" applyBorder="1">
      <alignment vertical="center"/>
    </xf>
    <xf numFmtId="38" fontId="1" fillId="0" borderId="109" xfId="33" applyFont="1" applyFill="1" applyBorder="1">
      <alignment vertical="center"/>
    </xf>
    <xf numFmtId="38" fontId="1" fillId="0" borderId="110" xfId="33" applyFont="1" applyFill="1" applyBorder="1">
      <alignment vertical="center"/>
    </xf>
    <xf numFmtId="38" fontId="1" fillId="0" borderId="111" xfId="33" applyFont="1" applyFill="1" applyBorder="1">
      <alignment vertical="center"/>
    </xf>
    <xf numFmtId="0" fontId="35" fillId="0" borderId="0" xfId="0" applyFont="1" applyAlignment="1">
      <alignment horizontal="right" vertical="top"/>
    </xf>
    <xf numFmtId="0" fontId="0" fillId="33" borderId="18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right" vertical="top"/>
    </xf>
    <xf numFmtId="0" fontId="1" fillId="33" borderId="18" xfId="0" applyFont="1" applyFill="1" applyBorder="1" applyAlignment="1">
      <alignment horizontal="center" vertical="center" wrapText="1"/>
    </xf>
    <xf numFmtId="38" fontId="1" fillId="0" borderId="37" xfId="33" applyFont="1" applyFill="1" applyBorder="1">
      <alignment vertical="center"/>
    </xf>
    <xf numFmtId="38" fontId="1" fillId="0" borderId="12" xfId="33" applyFont="1" applyFill="1" applyBorder="1">
      <alignment vertical="center"/>
    </xf>
    <xf numFmtId="38" fontId="1" fillId="0" borderId="62" xfId="33" applyFont="1" applyFill="1" applyBorder="1">
      <alignment vertical="center"/>
    </xf>
    <xf numFmtId="38" fontId="1" fillId="0" borderId="94" xfId="33" applyFont="1" applyFill="1" applyBorder="1">
      <alignment vertical="center"/>
    </xf>
    <xf numFmtId="38" fontId="1" fillId="0" borderId="103" xfId="33" applyFont="1" applyFill="1" applyBorder="1">
      <alignment vertical="center"/>
    </xf>
    <xf numFmtId="38" fontId="1" fillId="0" borderId="112" xfId="33" applyFont="1" applyFill="1" applyBorder="1">
      <alignment vertical="center"/>
    </xf>
    <xf numFmtId="38" fontId="1" fillId="0" borderId="113" xfId="33" applyFont="1" applyFill="1" applyBorder="1">
      <alignment vertical="center"/>
    </xf>
    <xf numFmtId="38" fontId="1" fillId="0" borderId="114" xfId="33" applyFont="1" applyFill="1" applyBorder="1">
      <alignment vertical="center"/>
    </xf>
    <xf numFmtId="0" fontId="0" fillId="33" borderId="45" xfId="0" applyFill="1" applyBorder="1" applyAlignment="1">
      <alignment horizontal="center" vertical="center"/>
    </xf>
    <xf numFmtId="0" fontId="0" fillId="33" borderId="80" xfId="0" applyFill="1" applyBorder="1" applyAlignment="1">
      <alignment horizontal="center" vertical="center"/>
    </xf>
    <xf numFmtId="0" fontId="0" fillId="33" borderId="79" xfId="0" applyFill="1" applyBorder="1" applyAlignment="1">
      <alignment horizontal="center" vertical="center"/>
    </xf>
    <xf numFmtId="38" fontId="1" fillId="30" borderId="13" xfId="33" applyFont="1" applyFill="1" applyBorder="1">
      <alignment vertical="center"/>
    </xf>
    <xf numFmtId="0" fontId="1" fillId="33" borderId="114" xfId="0" applyFont="1" applyFill="1" applyBorder="1" applyAlignment="1">
      <alignment horizontal="center" vertical="center"/>
    </xf>
    <xf numFmtId="0" fontId="0" fillId="33" borderId="17" xfId="0" applyFont="1" applyFill="1" applyBorder="1" applyAlignment="1">
      <alignment horizontal="center" vertical="center" wrapText="1"/>
    </xf>
    <xf numFmtId="0" fontId="0" fillId="33" borderId="16" xfId="0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24" borderId="51" xfId="0" applyFont="1" applyFill="1" applyBorder="1" applyAlignment="1">
      <alignment horizontal="center" vertical="center" wrapText="1" shrinkToFit="1"/>
    </xf>
    <xf numFmtId="0" fontId="1" fillId="0" borderId="115" xfId="0" applyFont="1" applyBorder="1" applyAlignment="1">
      <alignment horizontal="center" vertical="center" shrinkToFit="1"/>
    </xf>
    <xf numFmtId="0" fontId="1" fillId="0" borderId="116" xfId="0" applyFont="1" applyBorder="1" applyAlignment="1">
      <alignment horizontal="center" vertical="center" shrinkToFit="1"/>
    </xf>
    <xf numFmtId="0" fontId="1" fillId="24" borderId="115" xfId="0" applyFont="1" applyFill="1" applyBorder="1" applyAlignment="1">
      <alignment horizontal="center" vertical="center" wrapText="1" shrinkToFit="1"/>
    </xf>
    <xf numFmtId="38" fontId="1" fillId="24" borderId="117" xfId="0" applyNumberFormat="1" applyFont="1" applyFill="1" applyBorder="1">
      <alignment vertical="center"/>
    </xf>
    <xf numFmtId="38" fontId="1" fillId="0" borderId="34" xfId="0" applyNumberFormat="1" applyFont="1" applyFill="1" applyBorder="1">
      <alignment vertical="center"/>
    </xf>
    <xf numFmtId="38" fontId="1" fillId="0" borderId="57" xfId="0" applyNumberFormat="1" applyFont="1" applyFill="1" applyBorder="1">
      <alignment vertical="center"/>
    </xf>
    <xf numFmtId="38" fontId="1" fillId="0" borderId="58" xfId="0" applyNumberFormat="1" applyFont="1" applyFill="1" applyBorder="1">
      <alignment vertical="center"/>
    </xf>
    <xf numFmtId="10" fontId="1" fillId="0" borderId="118" xfId="0" applyNumberFormat="1" applyFont="1" applyFill="1" applyBorder="1">
      <alignment vertical="center"/>
    </xf>
    <xf numFmtId="10" fontId="1" fillId="0" borderId="119" xfId="0" applyNumberFormat="1" applyFont="1" applyFill="1" applyBorder="1">
      <alignment vertical="center"/>
    </xf>
    <xf numFmtId="10" fontId="1" fillId="0" borderId="120" xfId="0" applyNumberFormat="1" applyFont="1" applyFill="1" applyBorder="1">
      <alignment vertical="center"/>
    </xf>
    <xf numFmtId="10" fontId="1" fillId="0" borderId="121" xfId="0" applyNumberFormat="1" applyFont="1" applyFill="1" applyBorder="1">
      <alignment vertical="center"/>
    </xf>
    <xf numFmtId="10" fontId="1" fillId="0" borderId="122" xfId="0" applyNumberFormat="1" applyFont="1" applyFill="1" applyBorder="1">
      <alignment vertical="center"/>
    </xf>
    <xf numFmtId="10" fontId="1" fillId="0" borderId="123" xfId="0" applyNumberFormat="1" applyFont="1" applyFill="1" applyBorder="1">
      <alignment vertical="center"/>
    </xf>
    <xf numFmtId="38" fontId="1" fillId="0" borderId="19" xfId="0" applyNumberFormat="1" applyFont="1" applyFill="1" applyBorder="1">
      <alignment vertical="center"/>
    </xf>
    <xf numFmtId="38" fontId="1" fillId="0" borderId="35" xfId="0" applyNumberFormat="1" applyFont="1" applyFill="1" applyBorder="1">
      <alignment vertical="center"/>
    </xf>
    <xf numFmtId="10" fontId="1" fillId="0" borderId="124" xfId="0" applyNumberFormat="1" applyFont="1" applyFill="1" applyBorder="1">
      <alignment vertical="center"/>
    </xf>
    <xf numFmtId="38" fontId="1" fillId="0" borderId="94" xfId="0" applyNumberFormat="1" applyFont="1" applyFill="1" applyBorder="1">
      <alignment vertical="center"/>
    </xf>
    <xf numFmtId="10" fontId="1" fillId="0" borderId="125" xfId="0" applyNumberFormat="1" applyFont="1" applyFill="1" applyBorder="1">
      <alignment vertical="center"/>
    </xf>
    <xf numFmtId="38" fontId="1" fillId="0" borderId="107" xfId="0" applyNumberFormat="1" applyFont="1" applyFill="1" applyBorder="1">
      <alignment vertical="center"/>
    </xf>
    <xf numFmtId="10" fontId="1" fillId="0" borderId="126" xfId="0" applyNumberFormat="1" applyFont="1" applyFill="1" applyBorder="1">
      <alignment vertical="center"/>
    </xf>
    <xf numFmtId="10" fontId="1" fillId="0" borderId="127" xfId="0" applyNumberFormat="1" applyFont="1" applyFill="1" applyBorder="1">
      <alignment vertical="center"/>
    </xf>
    <xf numFmtId="10" fontId="1" fillId="0" borderId="128" xfId="0" applyNumberFormat="1" applyFont="1" applyFill="1" applyBorder="1">
      <alignment vertical="center"/>
    </xf>
    <xf numFmtId="10" fontId="1" fillId="0" borderId="129" xfId="0" applyNumberFormat="1" applyFont="1" applyFill="1" applyBorder="1">
      <alignment vertical="center"/>
    </xf>
    <xf numFmtId="38" fontId="1" fillId="0" borderId="130" xfId="0" applyNumberFormat="1" applyFont="1" applyFill="1" applyBorder="1">
      <alignment vertical="center"/>
    </xf>
    <xf numFmtId="38" fontId="1" fillId="0" borderId="131" xfId="0" applyNumberFormat="1" applyFont="1" applyFill="1" applyBorder="1">
      <alignment vertical="center"/>
    </xf>
    <xf numFmtId="38" fontId="1" fillId="0" borderId="132" xfId="0" applyNumberFormat="1" applyFont="1" applyFill="1" applyBorder="1">
      <alignment vertical="center"/>
    </xf>
    <xf numFmtId="38" fontId="1" fillId="0" borderId="133" xfId="0" applyNumberFormat="1" applyFont="1" applyFill="1" applyBorder="1">
      <alignment vertical="center"/>
    </xf>
    <xf numFmtId="38" fontId="1" fillId="0" borderId="134" xfId="0" applyNumberFormat="1" applyFont="1" applyFill="1" applyBorder="1">
      <alignment vertical="center"/>
    </xf>
    <xf numFmtId="0" fontId="0" fillId="0" borderId="61" xfId="0" applyBorder="1" applyAlignment="1">
      <alignment vertical="center" wrapText="1"/>
    </xf>
    <xf numFmtId="38" fontId="1" fillId="32" borderId="103" xfId="33" applyFont="1" applyFill="1" applyBorder="1">
      <alignment vertical="center"/>
    </xf>
    <xf numFmtId="38" fontId="1" fillId="0" borderId="106" xfId="33" applyFont="1" applyFill="1" applyBorder="1">
      <alignment vertical="center"/>
    </xf>
    <xf numFmtId="38" fontId="1" fillId="30" borderId="39" xfId="33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47" xfId="0" applyFont="1" applyBorder="1" applyAlignment="1">
      <alignment vertical="center"/>
    </xf>
    <xf numFmtId="0" fontId="1" fillId="33" borderId="135" xfId="0" applyFont="1" applyFill="1" applyBorder="1" applyAlignment="1">
      <alignment horizontal="center" vertical="center"/>
    </xf>
    <xf numFmtId="0" fontId="0" fillId="33" borderId="136" xfId="0" applyFont="1" applyFill="1" applyBorder="1" applyAlignment="1">
      <alignment horizontal="center" vertical="center"/>
    </xf>
    <xf numFmtId="0" fontId="0" fillId="0" borderId="137" xfId="0" applyFont="1" applyFill="1" applyBorder="1" applyAlignment="1">
      <alignment horizontal="left" vertical="center" wrapText="1" shrinkToFit="1"/>
    </xf>
    <xf numFmtId="0" fontId="1" fillId="33" borderId="138" xfId="0" applyFont="1" applyFill="1" applyBorder="1" applyAlignment="1">
      <alignment horizontal="center" vertical="center"/>
    </xf>
    <xf numFmtId="0" fontId="0" fillId="33" borderId="139" xfId="0" applyFont="1" applyFill="1" applyBorder="1" applyAlignment="1">
      <alignment horizontal="center" vertical="center"/>
    </xf>
    <xf numFmtId="0" fontId="0" fillId="0" borderId="140" xfId="0" applyFont="1" applyFill="1" applyBorder="1" applyAlignment="1">
      <alignment horizontal="left" vertical="center" wrapText="1" shrinkToFit="1"/>
    </xf>
    <xf numFmtId="0" fontId="0" fillId="30" borderId="138" xfId="0" applyFont="1" applyFill="1" applyBorder="1" applyAlignment="1">
      <alignment horizontal="left" vertical="center" wrapText="1" shrinkToFit="1"/>
    </xf>
    <xf numFmtId="0" fontId="0" fillId="30" borderId="141" xfId="0" applyFont="1" applyFill="1" applyBorder="1" applyAlignment="1">
      <alignment horizontal="left" vertical="center" wrapText="1" shrinkToFit="1"/>
    </xf>
    <xf numFmtId="0" fontId="0" fillId="30" borderId="140" xfId="0" applyFont="1" applyFill="1" applyBorder="1" applyAlignment="1">
      <alignment horizontal="left" vertical="center" wrapText="1" shrinkToFit="1"/>
    </xf>
    <xf numFmtId="0" fontId="0" fillId="30" borderId="142" xfId="0" applyFont="1" applyFill="1" applyBorder="1" applyAlignment="1">
      <alignment horizontal="left" vertical="center" wrapText="1" shrinkToFit="1"/>
    </xf>
    <xf numFmtId="181" fontId="1" fillId="0" borderId="34" xfId="33" applyNumberFormat="1" applyFont="1" applyFill="1" applyBorder="1">
      <alignment vertical="center"/>
    </xf>
    <xf numFmtId="181" fontId="1" fillId="0" borderId="57" xfId="33" applyNumberFormat="1" applyFont="1" applyFill="1" applyBorder="1">
      <alignment vertical="center"/>
    </xf>
    <xf numFmtId="181" fontId="1" fillId="0" borderId="58" xfId="33" applyNumberFormat="1" applyFont="1" applyFill="1" applyBorder="1">
      <alignment vertical="center"/>
    </xf>
    <xf numFmtId="181" fontId="1" fillId="0" borderId="29" xfId="33" applyNumberFormat="1" applyFont="1" applyFill="1" applyBorder="1">
      <alignment vertical="center"/>
    </xf>
    <xf numFmtId="181" fontId="1" fillId="0" borderId="13" xfId="33" applyNumberFormat="1" applyFont="1" applyFill="1" applyBorder="1">
      <alignment vertical="center"/>
    </xf>
    <xf numFmtId="181" fontId="1" fillId="0" borderId="14" xfId="33" applyNumberFormat="1" applyFont="1" applyFill="1" applyBorder="1">
      <alignment vertical="center"/>
    </xf>
    <xf numFmtId="181" fontId="1" fillId="0" borderId="20" xfId="33" applyNumberFormat="1" applyFont="1" applyFill="1" applyBorder="1">
      <alignment vertical="center"/>
    </xf>
    <xf numFmtId="181" fontId="1" fillId="0" borderId="18" xfId="33" applyNumberFormat="1" applyFont="1" applyFill="1" applyBorder="1">
      <alignment vertical="center"/>
    </xf>
    <xf numFmtId="181" fontId="1" fillId="0" borderId="59" xfId="33" applyNumberFormat="1" applyFont="1" applyFill="1" applyBorder="1">
      <alignment vertical="center"/>
    </xf>
    <xf numFmtId="181" fontId="1" fillId="0" borderId="52" xfId="33" applyNumberFormat="1" applyFont="1" applyFill="1" applyBorder="1">
      <alignment vertical="center"/>
    </xf>
    <xf numFmtId="181" fontId="1" fillId="0" borderId="53" xfId="33" applyNumberFormat="1" applyFont="1" applyFill="1" applyBorder="1">
      <alignment vertical="center"/>
    </xf>
    <xf numFmtId="38" fontId="1" fillId="0" borderId="143" xfId="0" applyNumberFormat="1" applyFont="1" applyFill="1" applyBorder="1">
      <alignment vertical="center"/>
    </xf>
    <xf numFmtId="38" fontId="1" fillId="0" borderId="144" xfId="0" applyNumberFormat="1" applyFont="1" applyFill="1" applyBorder="1">
      <alignment vertical="center"/>
    </xf>
    <xf numFmtId="38" fontId="1" fillId="0" borderId="37" xfId="0" applyNumberFormat="1" applyFont="1" applyFill="1" applyBorder="1">
      <alignment vertical="center"/>
    </xf>
    <xf numFmtId="38" fontId="1" fillId="0" borderId="145" xfId="0" applyNumberFormat="1" applyFont="1" applyFill="1" applyBorder="1">
      <alignment vertical="center"/>
    </xf>
    <xf numFmtId="0" fontId="33" fillId="0" borderId="0" xfId="0" applyFont="1" applyAlignment="1">
      <alignment vertical="center"/>
    </xf>
    <xf numFmtId="38" fontId="1" fillId="0" borderId="80" xfId="33" applyFont="1" applyFill="1" applyBorder="1">
      <alignment vertical="center"/>
    </xf>
    <xf numFmtId="38" fontId="1" fillId="0" borderId="44" xfId="33" applyFont="1" applyFill="1" applyBorder="1">
      <alignment vertical="center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Alignment="1">
      <alignment vertical="top"/>
    </xf>
    <xf numFmtId="38" fontId="1" fillId="28" borderId="0" xfId="0" applyNumberFormat="1" applyFont="1" applyFill="1" applyBorder="1">
      <alignment vertical="center"/>
    </xf>
    <xf numFmtId="10" fontId="1" fillId="0" borderId="0" xfId="0" applyNumberFormat="1" applyFont="1" applyFill="1" applyBorder="1">
      <alignment vertical="center"/>
    </xf>
    <xf numFmtId="0" fontId="0" fillId="0" borderId="39" xfId="0" applyBorder="1" applyAlignment="1">
      <alignment horizontal="center" vertical="center"/>
    </xf>
    <xf numFmtId="0" fontId="0" fillId="30" borderId="10" xfId="0" applyFont="1" applyFill="1" applyBorder="1" applyAlignment="1">
      <alignment horizontal="center" vertical="center" wrapText="1" shrinkToFit="1"/>
    </xf>
    <xf numFmtId="38" fontId="1" fillId="0" borderId="105" xfId="0" applyNumberFormat="1" applyFont="1" applyFill="1" applyBorder="1">
      <alignment vertical="center"/>
    </xf>
    <xf numFmtId="38" fontId="1" fillId="0" borderId="17" xfId="0" applyNumberFormat="1" applyFont="1" applyFill="1" applyBorder="1">
      <alignment vertical="center"/>
    </xf>
    <xf numFmtId="0" fontId="0" fillId="0" borderId="60" xfId="0" applyFont="1" applyFill="1" applyBorder="1" applyAlignment="1">
      <alignment horizontal="center" vertical="center" wrapText="1" shrinkToFit="1"/>
    </xf>
    <xf numFmtId="49" fontId="1" fillId="0" borderId="39" xfId="0" applyNumberFormat="1" applyFont="1" applyFill="1" applyBorder="1" applyAlignment="1">
      <alignment horizontal="center" vertical="center"/>
    </xf>
    <xf numFmtId="180" fontId="1" fillId="0" borderId="106" xfId="33" applyNumberFormat="1" applyFont="1" applyFill="1" applyBorder="1" applyAlignment="1">
      <alignment vertical="center"/>
    </xf>
    <xf numFmtId="180" fontId="1" fillId="0" borderId="64" xfId="33" applyNumberFormat="1" applyFont="1" applyFill="1" applyBorder="1" applyAlignment="1">
      <alignment vertical="center"/>
    </xf>
    <xf numFmtId="180" fontId="1" fillId="0" borderId="40" xfId="0" applyNumberFormat="1" applyFont="1" applyFill="1" applyBorder="1" applyAlignment="1">
      <alignment horizontal="right" vertical="center" shrinkToFit="1"/>
    </xf>
    <xf numFmtId="0" fontId="0" fillId="0" borderId="0" xfId="0" applyFont="1" applyBorder="1" applyAlignment="1">
      <alignment horizontal="center" vertical="center"/>
    </xf>
    <xf numFmtId="180" fontId="1" fillId="0" borderId="0" xfId="0" applyNumberFormat="1" applyFont="1" applyBorder="1">
      <alignment vertical="center"/>
    </xf>
    <xf numFmtId="49" fontId="0" fillId="30" borderId="59" xfId="0" applyNumberFormat="1" applyFont="1" applyFill="1" applyBorder="1" applyAlignment="1">
      <alignment horizontal="center" vertical="center"/>
    </xf>
    <xf numFmtId="181" fontId="1" fillId="0" borderId="20" xfId="33" applyNumberFormat="1" applyFont="1" applyFill="1" applyBorder="1" applyAlignment="1">
      <alignment vertical="center" shrinkToFit="1"/>
    </xf>
    <xf numFmtId="181" fontId="1" fillId="0" borderId="18" xfId="33" applyNumberFormat="1" applyFont="1" applyFill="1" applyBorder="1" applyAlignment="1">
      <alignment vertical="center" shrinkToFit="1"/>
    </xf>
    <xf numFmtId="181" fontId="1" fillId="0" borderId="19" xfId="33" applyNumberFormat="1" applyFont="1" applyFill="1" applyBorder="1" applyAlignment="1">
      <alignment vertical="center" shrinkToFit="1"/>
    </xf>
    <xf numFmtId="181" fontId="1" fillId="0" borderId="29" xfId="33" applyNumberFormat="1" applyFont="1" applyFill="1" applyBorder="1" applyAlignment="1">
      <alignment vertical="center" shrinkToFit="1"/>
    </xf>
    <xf numFmtId="181" fontId="1" fillId="0" borderId="13" xfId="33" applyNumberFormat="1" applyFont="1" applyFill="1" applyBorder="1" applyAlignment="1">
      <alignment vertical="center" shrinkToFit="1"/>
    </xf>
    <xf numFmtId="181" fontId="1" fillId="0" borderId="14" xfId="33" applyNumberFormat="1" applyFont="1" applyFill="1" applyBorder="1" applyAlignment="1">
      <alignment vertical="center" shrinkToFit="1"/>
    </xf>
    <xf numFmtId="181" fontId="1" fillId="0" borderId="34" xfId="0" applyNumberFormat="1" applyFont="1" applyFill="1" applyBorder="1" applyAlignment="1">
      <alignment vertical="center" shrinkToFit="1"/>
    </xf>
    <xf numFmtId="181" fontId="1" fillId="0" borderId="57" xfId="0" applyNumberFormat="1" applyFont="1" applyFill="1" applyBorder="1" applyAlignment="1">
      <alignment vertical="center" shrinkToFit="1"/>
    </xf>
    <xf numFmtId="181" fontId="1" fillId="0" borderId="58" xfId="0" applyNumberFormat="1" applyFont="1" applyFill="1" applyBorder="1" applyAlignment="1">
      <alignment vertical="center" shrinkToFit="1"/>
    </xf>
    <xf numFmtId="10" fontId="1" fillId="0" borderId="121" xfId="0" applyNumberFormat="1" applyFont="1" applyFill="1" applyBorder="1" applyAlignment="1">
      <alignment vertical="center" shrinkToFit="1"/>
    </xf>
    <xf numFmtId="10" fontId="1" fillId="0" borderId="122" xfId="0" applyNumberFormat="1" applyFont="1" applyFill="1" applyBorder="1" applyAlignment="1">
      <alignment vertical="center" shrinkToFit="1"/>
    </xf>
    <xf numFmtId="10" fontId="1" fillId="0" borderId="123" xfId="0" applyNumberFormat="1" applyFont="1" applyFill="1" applyBorder="1" applyAlignment="1">
      <alignment vertical="center" shrinkToFit="1"/>
    </xf>
    <xf numFmtId="181" fontId="1" fillId="0" borderId="20" xfId="0" applyNumberFormat="1" applyFont="1" applyFill="1" applyBorder="1" applyAlignment="1">
      <alignment vertical="center" shrinkToFit="1"/>
    </xf>
    <xf numFmtId="181" fontId="1" fillId="0" borderId="18" xfId="0" applyNumberFormat="1" applyFont="1" applyFill="1" applyBorder="1" applyAlignment="1">
      <alignment vertical="center" shrinkToFit="1"/>
    </xf>
    <xf numFmtId="181" fontId="1" fillId="0" borderId="19" xfId="0" applyNumberFormat="1" applyFont="1" applyFill="1" applyBorder="1" applyAlignment="1">
      <alignment vertical="center" shrinkToFit="1"/>
    </xf>
    <xf numFmtId="10" fontId="1" fillId="0" borderId="118" xfId="0" applyNumberFormat="1" applyFont="1" applyFill="1" applyBorder="1" applyAlignment="1">
      <alignment vertical="center" shrinkToFit="1"/>
    </xf>
    <xf numFmtId="10" fontId="1" fillId="0" borderId="119" xfId="0" applyNumberFormat="1" applyFont="1" applyFill="1" applyBorder="1" applyAlignment="1">
      <alignment vertical="center" shrinkToFit="1"/>
    </xf>
    <xf numFmtId="10" fontId="1" fillId="0" borderId="120" xfId="0" applyNumberFormat="1" applyFont="1" applyFill="1" applyBorder="1" applyAlignment="1">
      <alignment vertical="center" shrinkToFit="1"/>
    </xf>
    <xf numFmtId="38" fontId="0" fillId="0" borderId="58" xfId="0" applyNumberFormat="1" applyFont="1" applyFill="1" applyBorder="1">
      <alignment vertical="center"/>
    </xf>
    <xf numFmtId="0" fontId="0" fillId="0" borderId="31" xfId="0" applyFont="1" applyFill="1" applyBorder="1" applyAlignment="1">
      <alignment horizontal="center" vertical="center" wrapText="1" shrinkToFit="1"/>
    </xf>
    <xf numFmtId="0" fontId="0" fillId="33" borderId="40" xfId="0" applyFont="1" applyFill="1" applyBorder="1" applyAlignment="1">
      <alignment horizontal="center" vertical="center" wrapText="1"/>
    </xf>
    <xf numFmtId="0" fontId="0" fillId="33" borderId="107" xfId="0" applyFont="1" applyFill="1" applyBorder="1" applyAlignment="1">
      <alignment horizontal="center" vertical="center"/>
    </xf>
    <xf numFmtId="181" fontId="1" fillId="0" borderId="107" xfId="33" applyNumberFormat="1" applyFont="1" applyFill="1" applyBorder="1">
      <alignment vertical="center"/>
    </xf>
    <xf numFmtId="181" fontId="1" fillId="0" borderId="108" xfId="33" applyNumberFormat="1" applyFont="1" applyFill="1" applyBorder="1">
      <alignment vertical="center"/>
    </xf>
    <xf numFmtId="181" fontId="1" fillId="0" borderId="108" xfId="33" applyNumberFormat="1" applyFont="1" applyFill="1" applyBorder="1" applyAlignment="1">
      <alignment vertical="center" shrinkToFit="1"/>
    </xf>
    <xf numFmtId="181" fontId="1" fillId="0" borderId="111" xfId="33" applyNumberFormat="1" applyFont="1" applyFill="1" applyBorder="1" applyAlignment="1">
      <alignment vertical="center" shrinkToFit="1"/>
    </xf>
    <xf numFmtId="181" fontId="1" fillId="0" borderId="146" xfId="33" applyNumberFormat="1" applyFont="1" applyFill="1" applyBorder="1" applyAlignment="1">
      <alignment vertical="center" shrinkToFit="1"/>
    </xf>
    <xf numFmtId="0" fontId="35" fillId="0" borderId="0" xfId="0" applyFont="1" applyAlignment="1">
      <alignment horizontal="right" vertical="top"/>
    </xf>
    <xf numFmtId="0" fontId="0" fillId="33" borderId="147" xfId="0" applyFont="1" applyFill="1" applyBorder="1" applyAlignment="1">
      <alignment horizontal="center" vertical="center" wrapText="1"/>
    </xf>
    <xf numFmtId="49" fontId="0" fillId="30" borderId="29" xfId="0" applyNumberFormat="1" applyFont="1" applyFill="1" applyBorder="1" applyAlignment="1">
      <alignment horizontal="center" vertical="center" wrapText="1"/>
    </xf>
    <xf numFmtId="0" fontId="1" fillId="0" borderId="61" xfId="0" applyFont="1" applyBorder="1">
      <alignment vertical="center"/>
    </xf>
    <xf numFmtId="49" fontId="0" fillId="30" borderId="39" xfId="0" applyNumberFormat="1" applyFont="1" applyFill="1" applyBorder="1" applyAlignment="1">
      <alignment horizontal="center" vertical="center"/>
    </xf>
    <xf numFmtId="177" fontId="0" fillId="0" borderId="4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7" fontId="0" fillId="0" borderId="41" xfId="0" applyNumberFormat="1" applyFont="1" applyFill="1" applyBorder="1" applyAlignment="1">
      <alignment horizontal="center" vertical="center"/>
    </xf>
    <xf numFmtId="0" fontId="0" fillId="30" borderId="139" xfId="0" applyFont="1" applyFill="1" applyBorder="1" applyAlignment="1">
      <alignment horizontal="left" vertical="center" wrapText="1" shrinkToFit="1"/>
    </xf>
    <xf numFmtId="181" fontId="1" fillId="0" borderId="39" xfId="33" applyNumberFormat="1" applyFont="1" applyFill="1" applyBorder="1">
      <alignment vertical="center"/>
    </xf>
    <xf numFmtId="181" fontId="1" fillId="0" borderId="64" xfId="33" applyNumberFormat="1" applyFont="1" applyFill="1" applyBorder="1">
      <alignment vertical="center"/>
    </xf>
    <xf numFmtId="181" fontId="1" fillId="0" borderId="65" xfId="33" applyNumberFormat="1" applyFont="1" applyFill="1" applyBorder="1">
      <alignment vertical="center"/>
    </xf>
    <xf numFmtId="181" fontId="1" fillId="0" borderId="110" xfId="33" applyNumberFormat="1" applyFont="1" applyFill="1" applyBorder="1">
      <alignment vertical="center"/>
    </xf>
    <xf numFmtId="38" fontId="0" fillId="0" borderId="59" xfId="33" applyFont="1" applyFill="1" applyBorder="1">
      <alignment vertical="center"/>
    </xf>
    <xf numFmtId="38" fontId="0" fillId="0" borderId="52" xfId="33" applyFont="1" applyFill="1" applyBorder="1">
      <alignment vertical="center"/>
    </xf>
    <xf numFmtId="181" fontId="1" fillId="0" borderId="39" xfId="33" applyNumberFormat="1" applyFont="1" applyFill="1" applyBorder="1" applyAlignment="1">
      <alignment vertical="center" shrinkToFit="1"/>
    </xf>
    <xf numFmtId="181" fontId="1" fillId="0" borderId="64" xfId="33" applyNumberFormat="1" applyFont="1" applyFill="1" applyBorder="1" applyAlignment="1">
      <alignment vertical="center" shrinkToFit="1"/>
    </xf>
    <xf numFmtId="181" fontId="1" fillId="0" borderId="53" xfId="33" applyNumberFormat="1" applyFont="1" applyFill="1" applyBorder="1" applyAlignment="1">
      <alignment vertical="center" shrinkToFit="1"/>
    </xf>
    <xf numFmtId="181" fontId="1" fillId="0" borderId="109" xfId="33" applyNumberFormat="1" applyFont="1" applyFill="1" applyBorder="1" applyAlignment="1">
      <alignment vertical="center" shrinkToFit="1"/>
    </xf>
    <xf numFmtId="49" fontId="0" fillId="0" borderId="80" xfId="0" applyNumberFormat="1" applyFont="1" applyFill="1" applyBorder="1" applyAlignment="1">
      <alignment horizontal="center" vertical="center"/>
    </xf>
    <xf numFmtId="177" fontId="0" fillId="0" borderId="79" xfId="0" applyNumberFormat="1" applyFont="1" applyFill="1" applyBorder="1" applyAlignment="1">
      <alignment horizontal="center" vertical="center"/>
    </xf>
    <xf numFmtId="176" fontId="0" fillId="0" borderId="24" xfId="0" applyNumberFormat="1" applyFont="1" applyFill="1" applyBorder="1" applyAlignment="1">
      <alignment horizontal="center" vertical="center"/>
    </xf>
    <xf numFmtId="177" fontId="0" fillId="0" borderId="148" xfId="0" applyNumberFormat="1" applyFont="1" applyFill="1" applyBorder="1" applyAlignment="1">
      <alignment horizontal="center" vertical="center"/>
    </xf>
    <xf numFmtId="0" fontId="0" fillId="0" borderId="149" xfId="0" applyFont="1" applyFill="1" applyBorder="1" applyAlignment="1">
      <alignment horizontal="center" vertical="center" wrapText="1" shrinkToFit="1"/>
    </xf>
    <xf numFmtId="0" fontId="0" fillId="30" borderId="150" xfId="0" applyFont="1" applyFill="1" applyBorder="1" applyAlignment="1">
      <alignment horizontal="left" vertical="center" wrapText="1" shrinkToFit="1"/>
    </xf>
    <xf numFmtId="38" fontId="1" fillId="30" borderId="44" xfId="33" applyFont="1" applyFill="1" applyBorder="1">
      <alignment vertical="center"/>
    </xf>
    <xf numFmtId="38" fontId="1" fillId="0" borderId="104" xfId="33" applyFont="1" applyFill="1" applyBorder="1">
      <alignment vertical="center"/>
    </xf>
    <xf numFmtId="38" fontId="1" fillId="0" borderId="45" xfId="33" applyFont="1" applyFill="1" applyBorder="1">
      <alignment vertical="center"/>
    </xf>
    <xf numFmtId="0" fontId="1" fillId="0" borderId="24" xfId="0" applyFont="1" applyBorder="1">
      <alignment vertical="center"/>
    </xf>
    <xf numFmtId="181" fontId="1" fillId="0" borderId="80" xfId="33" applyNumberFormat="1" applyFont="1" applyFill="1" applyBorder="1">
      <alignment vertical="center"/>
    </xf>
    <xf numFmtId="181" fontId="1" fillId="0" borderId="44" xfId="33" applyNumberFormat="1" applyFont="1" applyFill="1" applyBorder="1" applyAlignment="1">
      <alignment vertical="center" shrinkToFit="1"/>
    </xf>
    <xf numFmtId="181" fontId="1" fillId="0" borderId="44" xfId="33" applyNumberFormat="1" applyFont="1" applyFill="1" applyBorder="1">
      <alignment vertical="center"/>
    </xf>
    <xf numFmtId="181" fontId="1" fillId="0" borderId="45" xfId="33" applyNumberFormat="1" applyFont="1" applyFill="1" applyBorder="1">
      <alignment vertical="center"/>
    </xf>
    <xf numFmtId="181" fontId="1" fillId="0" borderId="146" xfId="33" applyNumberFormat="1" applyFont="1" applyFill="1" applyBorder="1">
      <alignment vertical="center"/>
    </xf>
    <xf numFmtId="181" fontId="1" fillId="0" borderId="30" xfId="33" applyNumberFormat="1" applyFont="1" applyFill="1" applyBorder="1" applyAlignment="1">
      <alignment vertical="center" shrinkToFit="1"/>
    </xf>
    <xf numFmtId="181" fontId="1" fillId="0" borderId="27" xfId="33" applyNumberFormat="1" applyFont="1" applyFill="1" applyBorder="1" applyAlignment="1">
      <alignment vertical="center" shrinkToFit="1"/>
    </xf>
    <xf numFmtId="0" fontId="1" fillId="0" borderId="16" xfId="0" applyFont="1" applyBorder="1">
      <alignment vertical="center"/>
    </xf>
    <xf numFmtId="0" fontId="1" fillId="0" borderId="110" xfId="0" applyFont="1" applyBorder="1">
      <alignment vertical="center"/>
    </xf>
    <xf numFmtId="38" fontId="0" fillId="0" borderId="80" xfId="33" applyFont="1" applyFill="1" applyBorder="1">
      <alignment vertical="center"/>
    </xf>
    <xf numFmtId="38" fontId="0" fillId="0" borderId="24" xfId="33" applyFont="1" applyFill="1" applyBorder="1">
      <alignment vertical="center"/>
    </xf>
    <xf numFmtId="38" fontId="1" fillId="0" borderId="148" xfId="33" applyFont="1" applyFill="1" applyBorder="1">
      <alignment vertical="center"/>
    </xf>
    <xf numFmtId="38" fontId="1" fillId="0" borderId="24" xfId="33" applyFont="1" applyFill="1" applyBorder="1">
      <alignment vertical="center"/>
    </xf>
    <xf numFmtId="38" fontId="1" fillId="0" borderId="146" xfId="33" applyFont="1" applyFill="1" applyBorder="1">
      <alignment vertical="center"/>
    </xf>
    <xf numFmtId="0" fontId="0" fillId="33" borderId="34" xfId="0" applyFont="1" applyFill="1" applyBorder="1" applyAlignment="1">
      <alignment vertical="center" wrapText="1"/>
    </xf>
    <xf numFmtId="181" fontId="0" fillId="0" borderId="57" xfId="33" applyNumberFormat="1" applyFont="1" applyFill="1" applyBorder="1">
      <alignment vertical="center"/>
    </xf>
    <xf numFmtId="181" fontId="0" fillId="0" borderId="109" xfId="33" applyNumberFormat="1" applyFont="1" applyFill="1" applyBorder="1" applyAlignment="1">
      <alignment vertical="center"/>
    </xf>
    <xf numFmtId="10" fontId="0" fillId="0" borderId="0" xfId="0" applyNumberFormat="1" applyFont="1" applyFill="1" applyBorder="1" applyAlignment="1">
      <alignment horizontal="right" vertical="center"/>
    </xf>
    <xf numFmtId="38" fontId="0" fillId="0" borderId="0" xfId="33" applyFont="1" applyFill="1" applyBorder="1">
      <alignment vertical="center"/>
    </xf>
    <xf numFmtId="0" fontId="0" fillId="0" borderId="13" xfId="0" applyBorder="1" applyAlignment="1">
      <alignment horizontal="center" vertical="center"/>
    </xf>
    <xf numFmtId="0" fontId="0" fillId="0" borderId="61" xfId="0" applyBorder="1" applyAlignment="1">
      <alignment vertical="center" wrapText="1"/>
    </xf>
    <xf numFmtId="49" fontId="0" fillId="0" borderId="105" xfId="0" applyNumberFormat="1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 shrinkToFit="1"/>
    </xf>
    <xf numFmtId="0" fontId="0" fillId="0" borderId="15" xfId="0" applyFont="1" applyFill="1" applyBorder="1" applyAlignment="1">
      <alignment horizontal="center" vertical="center" wrapText="1" shrinkToFit="1"/>
    </xf>
    <xf numFmtId="0" fontId="0" fillId="0" borderId="0" xfId="0" applyFont="1" applyBorder="1" applyAlignment="1">
      <alignment horizontal="center" vertical="center" wrapText="1"/>
    </xf>
    <xf numFmtId="38" fontId="1" fillId="0" borderId="0" xfId="33" applyFont="1" applyFill="1" applyBorder="1">
      <alignment vertical="center"/>
    </xf>
    <xf numFmtId="38" fontId="1" fillId="0" borderId="41" xfId="33" applyFont="1" applyFill="1" applyBorder="1">
      <alignment vertical="center"/>
    </xf>
    <xf numFmtId="0" fontId="36" fillId="30" borderId="140" xfId="0" applyFont="1" applyFill="1" applyBorder="1" applyAlignment="1">
      <alignment horizontal="left" vertical="center" wrapText="1" shrinkToFit="1"/>
    </xf>
    <xf numFmtId="0" fontId="27" fillId="30" borderId="142" xfId="0" applyFont="1" applyFill="1" applyBorder="1" applyAlignment="1">
      <alignment horizontal="left" vertical="center" wrapText="1" shrinkToFit="1"/>
    </xf>
    <xf numFmtId="0" fontId="37" fillId="0" borderId="0" xfId="42" applyFont="1" applyBorder="1" applyAlignment="1" applyProtection="1">
      <alignment horizontal="center" vertical="center"/>
    </xf>
    <xf numFmtId="0" fontId="30" fillId="0" borderId="0" xfId="42" applyFont="1" applyBorder="1" applyAlignment="1" applyProtection="1">
      <alignment vertical="center"/>
    </xf>
    <xf numFmtId="0" fontId="30" fillId="0" borderId="0" xfId="42" applyFont="1" applyBorder="1" applyAlignment="1" applyProtection="1">
      <alignment horizontal="right" vertical="center"/>
    </xf>
    <xf numFmtId="0" fontId="30" fillId="0" borderId="0" xfId="42" applyFont="1" applyBorder="1" applyAlignment="1" applyProtection="1"/>
    <xf numFmtId="0" fontId="37" fillId="0" borderId="30" xfId="42" applyFont="1" applyBorder="1" applyAlignment="1" applyProtection="1">
      <alignment horizontal="center" vertical="center"/>
    </xf>
    <xf numFmtId="49" fontId="37" fillId="0" borderId="169" xfId="42" applyNumberFormat="1" applyFont="1" applyBorder="1" applyAlignment="1" applyProtection="1">
      <alignment horizontal="center" vertical="top"/>
    </xf>
    <xf numFmtId="49" fontId="37" fillId="0" borderId="170" xfId="42" applyNumberFormat="1" applyFont="1" applyBorder="1" applyAlignment="1" applyProtection="1">
      <alignment horizontal="center" vertical="top"/>
    </xf>
    <xf numFmtId="0" fontId="37" fillId="0" borderId="29" xfId="42" applyFont="1" applyBorder="1" applyAlignment="1" applyProtection="1">
      <alignment horizontal="center" vertical="center"/>
    </xf>
    <xf numFmtId="49" fontId="37" fillId="0" borderId="171" xfId="42" applyNumberFormat="1" applyFont="1" applyBorder="1" applyAlignment="1" applyProtection="1">
      <alignment horizontal="left" vertical="top"/>
    </xf>
    <xf numFmtId="182" fontId="37" fillId="0" borderId="172" xfId="42" applyNumberFormat="1" applyFont="1" applyBorder="1" applyAlignment="1" applyProtection="1">
      <alignment horizontal="center" vertical="top"/>
    </xf>
    <xf numFmtId="49" fontId="37" fillId="0" borderId="173" xfId="42" applyNumberFormat="1" applyFont="1" applyBorder="1" applyAlignment="1" applyProtection="1">
      <alignment horizontal="center" vertical="top"/>
    </xf>
    <xf numFmtId="0" fontId="37" fillId="0" borderId="174" xfId="42" applyFont="1" applyBorder="1" applyAlignment="1" applyProtection="1">
      <alignment horizontal="center" vertical="center"/>
    </xf>
    <xf numFmtId="49" fontId="37" fillId="0" borderId="175" xfId="42" applyNumberFormat="1" applyFont="1" applyBorder="1" applyAlignment="1" applyProtection="1">
      <alignment horizontal="left" vertical="top"/>
    </xf>
    <xf numFmtId="49" fontId="37" fillId="0" borderId="176" xfId="42" applyNumberFormat="1" applyFont="1" applyBorder="1" applyAlignment="1" applyProtection="1">
      <alignment horizontal="left" vertical="top"/>
    </xf>
    <xf numFmtId="49" fontId="37" fillId="0" borderId="177" xfId="42" applyNumberFormat="1" applyFont="1" applyBorder="1" applyAlignment="1" applyProtection="1">
      <alignment horizontal="left" vertical="top"/>
    </xf>
    <xf numFmtId="0" fontId="37" fillId="28" borderId="178" xfId="42" applyFont="1" applyFill="1" applyBorder="1" applyAlignment="1" applyProtection="1">
      <alignment horizontal="left" vertical="center"/>
    </xf>
    <xf numFmtId="49" fontId="37" fillId="28" borderId="179" xfId="42" applyNumberFormat="1" applyFont="1" applyFill="1" applyBorder="1" applyAlignment="1" applyProtection="1">
      <alignment horizontal="left" vertical="top"/>
    </xf>
    <xf numFmtId="3" fontId="30" fillId="28" borderId="179" xfId="42" applyNumberFormat="1" applyFont="1" applyFill="1" applyBorder="1" applyAlignment="1" applyProtection="1">
      <alignment horizontal="right" vertical="center"/>
    </xf>
    <xf numFmtId="3" fontId="30" fillId="28" borderId="180" xfId="42" applyNumberFormat="1" applyFont="1" applyFill="1" applyBorder="1" applyAlignment="1" applyProtection="1">
      <alignment horizontal="right" vertical="center"/>
    </xf>
    <xf numFmtId="0" fontId="37" fillId="28" borderId="29" xfId="42" applyFont="1" applyFill="1" applyBorder="1" applyAlignment="1" applyProtection="1">
      <alignment horizontal="left" vertical="center"/>
    </xf>
    <xf numFmtId="49" fontId="37" fillId="28" borderId="181" xfId="42" applyNumberFormat="1" applyFont="1" applyFill="1" applyBorder="1" applyAlignment="1" applyProtection="1">
      <alignment horizontal="left" vertical="top"/>
    </xf>
    <xf numFmtId="3" fontId="39" fillId="28" borderId="181" xfId="42" applyNumberFormat="1" applyFont="1" applyFill="1" applyBorder="1" applyAlignment="1" applyProtection="1">
      <alignment horizontal="right" vertical="center"/>
    </xf>
    <xf numFmtId="3" fontId="39" fillId="28" borderId="182" xfId="42" applyNumberFormat="1" applyFont="1" applyFill="1" applyBorder="1" applyAlignment="1" applyProtection="1">
      <alignment horizontal="right" vertical="center"/>
    </xf>
    <xf numFmtId="3" fontId="41" fillId="28" borderId="181" xfId="42" applyNumberFormat="1" applyFont="1" applyFill="1" applyBorder="1" applyAlignment="1" applyProtection="1">
      <alignment horizontal="right" vertical="center"/>
    </xf>
    <xf numFmtId="3" fontId="41" fillId="28" borderId="182" xfId="42" applyNumberFormat="1" applyFont="1" applyFill="1" applyBorder="1" applyAlignment="1" applyProtection="1">
      <alignment horizontal="right" vertical="center"/>
    </xf>
    <xf numFmtId="0" fontId="37" fillId="28" borderId="183" xfId="42" applyFont="1" applyFill="1" applyBorder="1" applyAlignment="1" applyProtection="1">
      <alignment horizontal="left" vertical="center"/>
    </xf>
    <xf numFmtId="49" fontId="37" fillId="28" borderId="184" xfId="42" applyNumberFormat="1" applyFont="1" applyFill="1" applyBorder="1" applyAlignment="1" applyProtection="1">
      <alignment horizontal="left" vertical="top"/>
    </xf>
    <xf numFmtId="3" fontId="41" fillId="28" borderId="184" xfId="42" applyNumberFormat="1" applyFont="1" applyFill="1" applyBorder="1" applyAlignment="1" applyProtection="1">
      <alignment horizontal="right" vertical="center"/>
    </xf>
    <xf numFmtId="3" fontId="41" fillId="28" borderId="185" xfId="42" applyNumberFormat="1" applyFont="1" applyFill="1" applyBorder="1" applyAlignment="1" applyProtection="1">
      <alignment horizontal="right" vertical="center"/>
    </xf>
    <xf numFmtId="0" fontId="37" fillId="28" borderId="186" xfId="42" applyFont="1" applyFill="1" applyBorder="1" applyAlignment="1" applyProtection="1">
      <alignment horizontal="left" vertical="center"/>
    </xf>
    <xf numFmtId="49" fontId="37" fillId="28" borderId="187" xfId="42" applyNumberFormat="1" applyFont="1" applyFill="1" applyBorder="1" applyAlignment="1" applyProtection="1">
      <alignment horizontal="left" vertical="top"/>
    </xf>
    <xf numFmtId="3" fontId="30" fillId="28" borderId="187" xfId="42" applyNumberFormat="1" applyFont="1" applyFill="1" applyBorder="1" applyAlignment="1" applyProtection="1">
      <alignment horizontal="right" vertical="center"/>
    </xf>
    <xf numFmtId="3" fontId="30" fillId="28" borderId="188" xfId="42" applyNumberFormat="1" applyFont="1" applyFill="1" applyBorder="1" applyAlignment="1" applyProtection="1">
      <alignment horizontal="right" vertical="center"/>
    </xf>
    <xf numFmtId="3" fontId="30" fillId="28" borderId="181" xfId="42" applyNumberFormat="1" applyFont="1" applyFill="1" applyBorder="1" applyAlignment="1" applyProtection="1">
      <alignment horizontal="right" vertical="center"/>
    </xf>
    <xf numFmtId="3" fontId="30" fillId="28" borderId="182" xfId="42" applyNumberFormat="1" applyFont="1" applyFill="1" applyBorder="1" applyAlignment="1" applyProtection="1">
      <alignment horizontal="right" vertical="center"/>
    </xf>
    <xf numFmtId="3" fontId="30" fillId="28" borderId="184" xfId="42" applyNumberFormat="1" applyFont="1" applyFill="1" applyBorder="1" applyAlignment="1" applyProtection="1">
      <alignment horizontal="right" vertical="center"/>
    </xf>
    <xf numFmtId="3" fontId="30" fillId="28" borderId="185" xfId="42" applyNumberFormat="1" applyFont="1" applyFill="1" applyBorder="1" applyAlignment="1" applyProtection="1">
      <alignment horizontal="right" vertical="center"/>
    </xf>
    <xf numFmtId="3" fontId="41" fillId="28" borderId="190" xfId="42" applyNumberFormat="1" applyFont="1" applyFill="1" applyBorder="1" applyAlignment="1" applyProtection="1">
      <alignment vertical="center"/>
    </xf>
    <xf numFmtId="3" fontId="41" fillId="28" borderId="191" xfId="42" applyNumberFormat="1" applyFont="1" applyFill="1" applyBorder="1" applyAlignment="1" applyProtection="1">
      <alignment vertical="center"/>
    </xf>
    <xf numFmtId="3" fontId="30" fillId="28" borderId="190" xfId="42" applyNumberFormat="1" applyFont="1" applyFill="1" applyBorder="1" applyAlignment="1" applyProtection="1">
      <alignment vertical="center"/>
    </xf>
    <xf numFmtId="3" fontId="30" fillId="28" borderId="191" xfId="42" applyNumberFormat="1" applyFont="1" applyFill="1" applyBorder="1" applyAlignment="1" applyProtection="1">
      <alignment vertical="center"/>
    </xf>
    <xf numFmtId="10" fontId="0" fillId="0" borderId="0" xfId="0" applyNumberFormat="1" applyFont="1" applyFill="1" applyBorder="1">
      <alignment vertical="center"/>
    </xf>
    <xf numFmtId="38" fontId="1" fillId="29" borderId="0" xfId="33" applyFont="1" applyFill="1" applyBorder="1">
      <alignment vertical="center"/>
    </xf>
    <xf numFmtId="38" fontId="0" fillId="0" borderId="0" xfId="0" applyNumberFormat="1" applyFont="1" applyFill="1" applyBorder="1" applyAlignment="1">
      <alignment horizontal="center" vertical="center" wrapText="1" shrinkToFit="1"/>
    </xf>
    <xf numFmtId="179" fontId="1" fillId="0" borderId="0" xfId="0" applyNumberFormat="1" applyFont="1" applyFill="1" applyBorder="1">
      <alignment vertical="center"/>
    </xf>
    <xf numFmtId="0" fontId="37" fillId="28" borderId="189" xfId="42" applyFont="1" applyFill="1" applyBorder="1" applyAlignment="1" applyProtection="1">
      <alignment horizontal="left" vertical="center"/>
    </xf>
    <xf numFmtId="49" fontId="37" fillId="28" borderId="192" xfId="42" applyNumberFormat="1" applyFont="1" applyFill="1" applyBorder="1" applyAlignment="1" applyProtection="1">
      <alignment horizontal="left" vertical="top"/>
    </xf>
    <xf numFmtId="3" fontId="30" fillId="28" borderId="192" xfId="42" applyNumberFormat="1" applyFont="1" applyFill="1" applyBorder="1" applyAlignment="1" applyProtection="1">
      <alignment horizontal="right" vertical="center"/>
    </xf>
    <xf numFmtId="3" fontId="30" fillId="28" borderId="191" xfId="42" applyNumberFormat="1" applyFont="1" applyFill="1" applyBorder="1" applyAlignment="1" applyProtection="1">
      <alignment horizontal="right" vertical="center"/>
    </xf>
    <xf numFmtId="0" fontId="0" fillId="0" borderId="152" xfId="0" applyFont="1" applyFill="1" applyBorder="1" applyAlignment="1">
      <alignment horizontal="center" vertical="center" wrapText="1" shrinkToFit="1"/>
    </xf>
    <xf numFmtId="0" fontId="0" fillId="0" borderId="153" xfId="0" applyFont="1" applyFill="1" applyBorder="1" applyAlignment="1">
      <alignment horizontal="center" vertical="center" wrapText="1" shrinkToFit="1"/>
    </xf>
    <xf numFmtId="0" fontId="0" fillId="0" borderId="154" xfId="0" applyFont="1" applyFill="1" applyBorder="1" applyAlignment="1">
      <alignment horizontal="center" vertical="center" wrapText="1" shrinkToFit="1"/>
    </xf>
    <xf numFmtId="0" fontId="0" fillId="0" borderId="155" xfId="0" applyFont="1" applyFill="1" applyBorder="1" applyAlignment="1">
      <alignment horizontal="center" vertical="center" wrapText="1" shrinkToFit="1"/>
    </xf>
    <xf numFmtId="0" fontId="0" fillId="0" borderId="105" xfId="0" applyFont="1" applyFill="1" applyBorder="1" applyAlignment="1">
      <alignment horizontal="center" vertical="center" wrapText="1" shrinkToFit="1"/>
    </xf>
    <xf numFmtId="0" fontId="0" fillId="0" borderId="16" xfId="0" applyFont="1" applyFill="1" applyBorder="1" applyAlignment="1">
      <alignment horizontal="center" vertical="center" wrapText="1" shrinkToFit="1"/>
    </xf>
    <xf numFmtId="0" fontId="0" fillId="0" borderId="51" xfId="0" applyFont="1" applyFill="1" applyBorder="1" applyAlignment="1">
      <alignment horizontal="center" vertical="center" wrapText="1" shrinkToFit="1"/>
    </xf>
    <xf numFmtId="0" fontId="0" fillId="0" borderId="115" xfId="0" applyFont="1" applyFill="1" applyBorder="1" applyAlignment="1">
      <alignment horizontal="center" vertical="center" wrapText="1" shrinkToFit="1"/>
    </xf>
    <xf numFmtId="0" fontId="0" fillId="0" borderId="156" xfId="0" applyFont="1" applyFill="1" applyBorder="1" applyAlignment="1">
      <alignment horizontal="center" vertical="center" wrapText="1" shrinkToFit="1"/>
    </xf>
    <xf numFmtId="0" fontId="0" fillId="0" borderId="133" xfId="0" applyFont="1" applyFill="1" applyBorder="1" applyAlignment="1">
      <alignment horizontal="center" vertical="center" wrapText="1" shrinkToFit="1"/>
    </xf>
    <xf numFmtId="0" fontId="0" fillId="0" borderId="151" xfId="0" applyFont="1" applyFill="1" applyBorder="1" applyAlignment="1">
      <alignment horizontal="center" vertical="center" wrapText="1" shrinkToFit="1"/>
    </xf>
    <xf numFmtId="0" fontId="0" fillId="0" borderId="128" xfId="0" applyFont="1" applyFill="1" applyBorder="1" applyAlignment="1">
      <alignment horizontal="center" vertical="center" wrapText="1" shrinkToFit="1"/>
    </xf>
    <xf numFmtId="0" fontId="0" fillId="0" borderId="50" xfId="0" applyFont="1" applyFill="1" applyBorder="1" applyAlignment="1">
      <alignment horizontal="center" vertical="center" wrapText="1" shrinkToFit="1"/>
    </xf>
    <xf numFmtId="0" fontId="0" fillId="0" borderId="36" xfId="0" applyFont="1" applyFill="1" applyBorder="1" applyAlignment="1">
      <alignment horizontal="center" vertical="center" wrapText="1" shrinkToFit="1"/>
    </xf>
    <xf numFmtId="0" fontId="0" fillId="0" borderId="69" xfId="0" applyFont="1" applyFill="1" applyBorder="1" applyAlignment="1">
      <alignment horizontal="center" vertical="center" wrapText="1" shrinkToFit="1"/>
    </xf>
    <xf numFmtId="0" fontId="0" fillId="0" borderId="0" xfId="0" applyFont="1" applyFill="1" applyBorder="1" applyAlignment="1">
      <alignment horizontal="center" vertical="center" wrapText="1" shrinkToFit="1"/>
    </xf>
    <xf numFmtId="0" fontId="0" fillId="0" borderId="0" xfId="0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top"/>
    </xf>
    <xf numFmtId="0" fontId="0" fillId="0" borderId="0" xfId="0" applyAlignment="1">
      <alignment vertical="center" wrapText="1"/>
    </xf>
    <xf numFmtId="0" fontId="1" fillId="24" borderId="43" xfId="0" applyFont="1" applyFill="1" applyBorder="1" applyAlignment="1">
      <alignment horizontal="center" vertical="center" wrapText="1" shrinkToFit="1"/>
    </xf>
    <xf numFmtId="0" fontId="1" fillId="0" borderId="157" xfId="0" applyFont="1" applyBorder="1" applyAlignment="1">
      <alignment horizontal="center" vertical="center" shrinkToFit="1"/>
    </xf>
    <xf numFmtId="0" fontId="1" fillId="0" borderId="158" xfId="0" applyFont="1" applyBorder="1" applyAlignment="1">
      <alignment horizontal="center" vertical="center" shrinkToFit="1"/>
    </xf>
    <xf numFmtId="0" fontId="1" fillId="24" borderId="157" xfId="0" applyFont="1" applyFill="1" applyBorder="1" applyAlignment="1">
      <alignment horizontal="center" vertical="center" wrapText="1" shrinkToFit="1"/>
    </xf>
    <xf numFmtId="0" fontId="1" fillId="24" borderId="158" xfId="0" applyFont="1" applyFill="1" applyBorder="1" applyAlignment="1">
      <alignment horizontal="center" vertical="center" wrapText="1" shrinkToFit="1"/>
    </xf>
    <xf numFmtId="0" fontId="0" fillId="0" borderId="34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61" xfId="0" applyBorder="1" applyAlignment="1">
      <alignment vertical="center" wrapText="1"/>
    </xf>
    <xf numFmtId="0" fontId="0" fillId="0" borderId="39" xfId="0" applyBorder="1" applyAlignment="1">
      <alignment vertical="center"/>
    </xf>
    <xf numFmtId="0" fontId="0" fillId="33" borderId="71" xfId="0" applyFont="1" applyFill="1" applyBorder="1" applyAlignment="1">
      <alignment horizontal="center" vertical="center" wrapText="1"/>
    </xf>
    <xf numFmtId="0" fontId="0" fillId="33" borderId="32" xfId="0" applyFill="1" applyBorder="1" applyAlignment="1">
      <alignment horizontal="center" vertical="center"/>
    </xf>
    <xf numFmtId="0" fontId="0" fillId="33" borderId="96" xfId="0" applyFill="1" applyBorder="1" applyAlignment="1">
      <alignment horizontal="center" vertical="center"/>
    </xf>
    <xf numFmtId="0" fontId="0" fillId="33" borderId="71" xfId="0" applyFont="1" applyFill="1" applyBorder="1" applyAlignment="1">
      <alignment horizontal="center" vertical="center"/>
    </xf>
    <xf numFmtId="0" fontId="1" fillId="27" borderId="159" xfId="0" applyFont="1" applyFill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0" fillId="0" borderId="160" xfId="0" applyBorder="1" applyAlignment="1">
      <alignment horizontal="center" vertical="center"/>
    </xf>
    <xf numFmtId="0" fontId="1" fillId="30" borderId="159" xfId="0" applyFont="1" applyFill="1" applyBorder="1" applyAlignment="1">
      <alignment horizontal="center" vertical="center"/>
    </xf>
    <xf numFmtId="0" fontId="0" fillId="30" borderId="115" xfId="0" applyFill="1" applyBorder="1" applyAlignment="1">
      <alignment horizontal="center" vertical="center"/>
    </xf>
    <xf numFmtId="0" fontId="0" fillId="30" borderId="160" xfId="0" applyFill="1" applyBorder="1" applyAlignment="1">
      <alignment horizontal="center" vertical="center"/>
    </xf>
    <xf numFmtId="0" fontId="0" fillId="0" borderId="50" xfId="0" applyFont="1" applyFill="1" applyBorder="1" applyAlignment="1">
      <alignment horizontal="center" vertical="center" wrapText="1"/>
    </xf>
    <xf numFmtId="0" fontId="0" fillId="0" borderId="51" xfId="0" applyFont="1" applyFill="1" applyBorder="1" applyAlignment="1">
      <alignment horizontal="center" vertical="center" wrapText="1"/>
    </xf>
    <xf numFmtId="0" fontId="0" fillId="0" borderId="81" xfId="0" applyFont="1" applyFill="1" applyBorder="1" applyAlignment="1">
      <alignment horizontal="center" vertical="center" wrapText="1"/>
    </xf>
    <xf numFmtId="0" fontId="0" fillId="0" borderId="163" xfId="0" applyFont="1" applyFill="1" applyBorder="1" applyAlignment="1">
      <alignment horizontal="center" vertical="center" wrapText="1"/>
    </xf>
    <xf numFmtId="0" fontId="0" fillId="0" borderId="34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147" xfId="0" applyBorder="1" applyAlignment="1">
      <alignment horizontal="center" vertical="center"/>
    </xf>
    <xf numFmtId="0" fontId="28" fillId="0" borderId="0" xfId="0" applyFont="1" applyAlignment="1">
      <alignment horizontal="right" vertical="top"/>
    </xf>
    <xf numFmtId="0" fontId="0" fillId="0" borderId="0" xfId="0" applyAlignment="1">
      <alignment vertical="center"/>
    </xf>
    <xf numFmtId="0" fontId="1" fillId="27" borderId="161" xfId="0" applyFont="1" applyFill="1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30" borderId="161" xfId="0" applyFont="1" applyFill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107" xfId="0" applyFont="1" applyFill="1" applyBorder="1" applyAlignment="1">
      <alignment horizontal="center" vertical="center" wrapText="1"/>
    </xf>
    <xf numFmtId="0" fontId="0" fillId="0" borderId="162" xfId="0" applyFont="1" applyFill="1" applyBorder="1" applyAlignment="1">
      <alignment vertical="center" wrapText="1"/>
    </xf>
    <xf numFmtId="0" fontId="4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0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0" fontId="35" fillId="0" borderId="0" xfId="0" applyFont="1" applyAlignment="1">
      <alignment horizontal="right" vertical="top"/>
    </xf>
    <xf numFmtId="0" fontId="0" fillId="0" borderId="16" xfId="0" applyFill="1" applyBorder="1" applyAlignment="1">
      <alignment horizontal="left" vertical="center" wrapText="1"/>
    </xf>
    <xf numFmtId="0" fontId="0" fillId="0" borderId="16" xfId="0" applyBorder="1" applyAlignment="1">
      <alignment vertical="center" wrapText="1"/>
    </xf>
    <xf numFmtId="0" fontId="0" fillId="0" borderId="59" xfId="0" applyBorder="1" applyAlignment="1">
      <alignment vertical="center"/>
    </xf>
    <xf numFmtId="0" fontId="29" fillId="0" borderId="0" xfId="0" applyFont="1" applyAlignment="1">
      <alignment horizontal="right" vertical="center"/>
    </xf>
    <xf numFmtId="0" fontId="34" fillId="0" borderId="0" xfId="0" applyFont="1" applyAlignment="1">
      <alignment horizontal="right" vertical="center"/>
    </xf>
    <xf numFmtId="0" fontId="0" fillId="33" borderId="50" xfId="0" applyFill="1" applyBorder="1" applyAlignment="1">
      <alignment horizontal="center" vertical="center"/>
    </xf>
    <xf numFmtId="0" fontId="0" fillId="33" borderId="36" xfId="0" applyFill="1" applyBorder="1" applyAlignment="1">
      <alignment horizontal="center" vertical="center"/>
    </xf>
    <xf numFmtId="0" fontId="0" fillId="33" borderId="94" xfId="0" applyFill="1" applyBorder="1" applyAlignment="1">
      <alignment horizontal="center" vertical="center"/>
    </xf>
    <xf numFmtId="0" fontId="0" fillId="33" borderId="107" xfId="0" applyFill="1" applyBorder="1" applyAlignment="1">
      <alignment horizontal="center" vertical="center" wrapText="1"/>
    </xf>
    <xf numFmtId="0" fontId="0" fillId="33" borderId="162" xfId="0" applyFill="1" applyBorder="1" applyAlignment="1">
      <alignment horizontal="center" vertical="center"/>
    </xf>
    <xf numFmtId="0" fontId="0" fillId="0" borderId="47" xfId="0" applyFont="1" applyBorder="1" applyAlignment="1">
      <alignment vertical="center"/>
    </xf>
    <xf numFmtId="0" fontId="1" fillId="0" borderId="47" xfId="0" applyFont="1" applyBorder="1" applyAlignment="1">
      <alignment vertical="center"/>
    </xf>
    <xf numFmtId="0" fontId="0" fillId="0" borderId="164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6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33" borderId="34" xfId="0" applyFont="1" applyFill="1" applyBorder="1" applyAlignment="1">
      <alignment horizontal="center" vertical="center"/>
    </xf>
    <xf numFmtId="0" fontId="0" fillId="33" borderId="35" xfId="0" applyFill="1" applyBorder="1" applyAlignment="1">
      <alignment horizontal="center" vertical="center"/>
    </xf>
    <xf numFmtId="0" fontId="0" fillId="33" borderId="57" xfId="0" applyFont="1" applyFill="1" applyBorder="1" applyAlignment="1">
      <alignment horizontal="center" vertical="center"/>
    </xf>
    <xf numFmtId="0" fontId="0" fillId="33" borderId="166" xfId="0" applyFill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4" xfId="0" applyFont="1" applyBorder="1" applyAlignment="1">
      <alignment horizontal="center" vertical="center"/>
    </xf>
    <xf numFmtId="0" fontId="0" fillId="0" borderId="167" xfId="0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0" fillId="0" borderId="168" xfId="0" applyBorder="1" applyAlignment="1">
      <alignment horizontal="center" vertical="center"/>
    </xf>
    <xf numFmtId="0" fontId="38" fillId="0" borderId="115" xfId="42" applyFont="1" applyBorder="1" applyAlignment="1" applyProtection="1">
      <alignment horizontal="center" vertical="center" shrinkToFit="1"/>
    </xf>
    <xf numFmtId="0" fontId="38" fillId="0" borderId="115" xfId="42" applyFont="1" applyBorder="1" applyAlignment="1" applyProtection="1">
      <alignment horizontal="center" vertical="center"/>
    </xf>
    <xf numFmtId="49" fontId="37" fillId="28" borderId="189" xfId="42" applyNumberFormat="1" applyFont="1" applyFill="1" applyBorder="1" applyAlignment="1" applyProtection="1">
      <alignment horizontal="left" vertical="top"/>
    </xf>
    <xf numFmtId="49" fontId="37" fillId="28" borderId="190" xfId="42" applyNumberFormat="1" applyFont="1" applyFill="1" applyBorder="1" applyAlignment="1" applyProtection="1">
      <alignment horizontal="left" vertical="top"/>
    </xf>
  </cellXfs>
  <cellStyles count="5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10" xfId="51" xr:uid="{00000000-0005-0000-0000-00002A000000}"/>
    <cellStyle name="標準 2" xfId="42" xr:uid="{00000000-0005-0000-0000-00002B000000}"/>
    <cellStyle name="標準 3" xfId="43" xr:uid="{00000000-0005-0000-0000-00002C000000}"/>
    <cellStyle name="標準 4" xfId="44" xr:uid="{00000000-0005-0000-0000-00002D000000}"/>
    <cellStyle name="標準 5" xfId="45" xr:uid="{00000000-0005-0000-0000-00002E000000}"/>
    <cellStyle name="標準 6" xfId="46" xr:uid="{00000000-0005-0000-0000-00002F000000}"/>
    <cellStyle name="標準 7" xfId="47" xr:uid="{00000000-0005-0000-0000-000030000000}"/>
    <cellStyle name="標準 8" xfId="48" xr:uid="{00000000-0005-0000-0000-000031000000}"/>
    <cellStyle name="標準 9" xfId="50" xr:uid="{00000000-0005-0000-0000-000032000000}"/>
    <cellStyle name="良い" xfId="49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29</xdr:row>
      <xdr:rowOff>447675</xdr:rowOff>
    </xdr:from>
    <xdr:to>
      <xdr:col>17</xdr:col>
      <xdr:colOff>342900</xdr:colOff>
      <xdr:row>29</xdr:row>
      <xdr:rowOff>447675</xdr:rowOff>
    </xdr:to>
    <xdr:sp macro="" textlink="">
      <xdr:nvSpPr>
        <xdr:cNvPr id="36087" name="Line 2">
          <a:extLst>
            <a:ext uri="{FF2B5EF4-FFF2-40B4-BE49-F238E27FC236}">
              <a16:creationId xmlns:a16="http://schemas.microsoft.com/office/drawing/2014/main" id="{00000000-0008-0000-0000-0000F78C0000}"/>
            </a:ext>
          </a:extLst>
        </xdr:cNvPr>
        <xdr:cNvSpPr>
          <a:spLocks noChangeShapeType="1"/>
        </xdr:cNvSpPr>
      </xdr:nvSpPr>
      <xdr:spPr bwMode="auto">
        <a:xfrm>
          <a:off x="0" y="141636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219415</xdr:colOff>
      <xdr:row>0</xdr:row>
      <xdr:rowOff>500063</xdr:rowOff>
    </xdr:from>
    <xdr:to>
      <xdr:col>13</xdr:col>
      <xdr:colOff>773907</xdr:colOff>
      <xdr:row>4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0" y="80963"/>
          <a:ext cx="0" cy="91916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500"/>
            </a:lnSpc>
          </a:pP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平成２６年度１１月補正予算要求時の上半期</a:t>
          </a:r>
          <a:r>
            <a:rPr lang="en-US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601,000</a:t>
          </a: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千円増</a:t>
          </a:r>
          <a:r>
            <a:rPr lang="ja-JP" altLang="en-US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をもとに積算</a:t>
          </a:r>
          <a:endParaRPr lang="en-US" altLang="ja-JP" sz="12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142875</xdr:colOff>
      <xdr:row>11</xdr:row>
      <xdr:rowOff>0</xdr:rowOff>
    </xdr:from>
    <xdr:to>
      <xdr:col>30</xdr:col>
      <xdr:colOff>838200</xdr:colOff>
      <xdr:row>11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>
          <a:spLocks noChangeArrowheads="1"/>
        </xdr:cNvSpPr>
      </xdr:nvSpPr>
      <xdr:spPr bwMode="auto">
        <a:xfrm>
          <a:off x="0" y="4229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他場と日程重複する割合が大きい上期のFⅡ１節を積算から除く</a:t>
          </a:r>
        </a:p>
      </xdr:txBody>
    </xdr:sp>
    <xdr:clientData/>
  </xdr:twoCellAnchor>
  <xdr:twoCellAnchor>
    <xdr:from>
      <xdr:col>62</xdr:col>
      <xdr:colOff>23817</xdr:colOff>
      <xdr:row>14</xdr:row>
      <xdr:rowOff>404812</xdr:rowOff>
    </xdr:from>
    <xdr:to>
      <xdr:col>64</xdr:col>
      <xdr:colOff>428624</xdr:colOff>
      <xdr:row>16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0" y="6348412"/>
          <a:ext cx="0" cy="833438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900"/>
            </a:lnSpc>
          </a:pPr>
          <a:r>
            <a:rPr kumimoji="1" lang="en-US" altLang="ja-JP" sz="1000">
              <a:latin typeface="+mj-ea"/>
              <a:ea typeface="+mj-ea"/>
            </a:rPr>
            <a:t>7/16</a:t>
          </a:r>
          <a:r>
            <a:rPr kumimoji="1" lang="ja-JP" altLang="en-US" sz="1000">
              <a:latin typeface="+mj-ea"/>
              <a:ea typeface="+mj-ea"/>
            </a:rPr>
            <a:t>中止順延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62</xdr:col>
      <xdr:colOff>238128</xdr:colOff>
      <xdr:row>19</xdr:row>
      <xdr:rowOff>369093</xdr:rowOff>
    </xdr:from>
    <xdr:to>
      <xdr:col>65</xdr:col>
      <xdr:colOff>702468</xdr:colOff>
      <xdr:row>22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0" y="8598693"/>
          <a:ext cx="0" cy="134540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8/22</a:t>
          </a:r>
          <a:r>
            <a:rPr kumimoji="1" lang="ja-JP" altLang="en-US" sz="1000">
              <a:latin typeface="+mj-ea"/>
              <a:ea typeface="+mj-ea"/>
            </a:rPr>
            <a:t>中央ｼｽﾃﾑ障害あり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88</xdr:col>
      <xdr:colOff>342900</xdr:colOff>
      <xdr:row>25</xdr:row>
      <xdr:rowOff>0</xdr:rowOff>
    </xdr:from>
    <xdr:to>
      <xdr:col>88</xdr:col>
      <xdr:colOff>209550</xdr:colOff>
      <xdr:row>25</xdr:row>
      <xdr:rowOff>0</xdr:rowOff>
    </xdr:to>
    <xdr:sp macro="" textlink="">
      <xdr:nvSpPr>
        <xdr:cNvPr id="36092" name="Line 2">
          <a:extLst>
            <a:ext uri="{FF2B5EF4-FFF2-40B4-BE49-F238E27FC236}">
              <a16:creationId xmlns:a16="http://schemas.microsoft.com/office/drawing/2014/main" id="{00000000-0008-0000-0000-0000FC8C0000}"/>
            </a:ext>
          </a:extLst>
        </xdr:cNvPr>
        <xdr:cNvSpPr>
          <a:spLocks noChangeShapeType="1"/>
        </xdr:cNvSpPr>
      </xdr:nvSpPr>
      <xdr:spPr bwMode="auto">
        <a:xfrm>
          <a:off x="0" y="1223010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342900</xdr:colOff>
      <xdr:row>25</xdr:row>
      <xdr:rowOff>447675</xdr:rowOff>
    </xdr:from>
    <xdr:to>
      <xdr:col>88</xdr:col>
      <xdr:colOff>209550</xdr:colOff>
      <xdr:row>25</xdr:row>
      <xdr:rowOff>447675</xdr:rowOff>
    </xdr:to>
    <xdr:sp macro="" textlink="">
      <xdr:nvSpPr>
        <xdr:cNvPr id="36093" name="Line 2">
          <a:extLst>
            <a:ext uri="{FF2B5EF4-FFF2-40B4-BE49-F238E27FC236}">
              <a16:creationId xmlns:a16="http://schemas.microsoft.com/office/drawing/2014/main" id="{00000000-0008-0000-0000-0000FD8C0000}"/>
            </a:ext>
          </a:extLst>
        </xdr:cNvPr>
        <xdr:cNvSpPr>
          <a:spLocks noChangeShapeType="1"/>
        </xdr:cNvSpPr>
      </xdr:nvSpPr>
      <xdr:spPr bwMode="auto">
        <a:xfrm>
          <a:off x="0" y="126777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190504</xdr:colOff>
      <xdr:row>25</xdr:row>
      <xdr:rowOff>0</xdr:rowOff>
    </xdr:from>
    <xdr:to>
      <xdr:col>64</xdr:col>
      <xdr:colOff>464345</xdr:colOff>
      <xdr:row>25</xdr:row>
      <xdr:rowOff>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0" y="11658600"/>
          <a:ext cx="0" cy="0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</a:rPr>
            <a:t>年末開催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oneCellAnchor>
    <xdr:from>
      <xdr:col>108</xdr:col>
      <xdr:colOff>635000</xdr:colOff>
      <xdr:row>1</xdr:row>
      <xdr:rowOff>158750</xdr:rowOff>
    </xdr:from>
    <xdr:ext cx="184731" cy="264560"/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13360400" y="396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342900</xdr:colOff>
      <xdr:row>30</xdr:row>
      <xdr:rowOff>447675</xdr:rowOff>
    </xdr:from>
    <xdr:to>
      <xdr:col>17</xdr:col>
      <xdr:colOff>342900</xdr:colOff>
      <xdr:row>30</xdr:row>
      <xdr:rowOff>447675</xdr:rowOff>
    </xdr:to>
    <xdr:sp macro="" textlink="">
      <xdr:nvSpPr>
        <xdr:cNvPr id="34477" name="Line 2">
          <a:extLst>
            <a:ext uri="{FF2B5EF4-FFF2-40B4-BE49-F238E27FC236}">
              <a16:creationId xmlns:a16="http://schemas.microsoft.com/office/drawing/2014/main" id="{00000000-0008-0000-0100-0000AD860000}"/>
            </a:ext>
          </a:extLst>
        </xdr:cNvPr>
        <xdr:cNvSpPr>
          <a:spLocks noChangeShapeType="1"/>
        </xdr:cNvSpPr>
      </xdr:nvSpPr>
      <xdr:spPr bwMode="auto">
        <a:xfrm>
          <a:off x="0" y="1446847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219415</xdr:colOff>
      <xdr:row>0</xdr:row>
      <xdr:rowOff>500063</xdr:rowOff>
    </xdr:from>
    <xdr:to>
      <xdr:col>13</xdr:col>
      <xdr:colOff>773907</xdr:colOff>
      <xdr:row>6</xdr:row>
      <xdr:rowOff>47626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309563"/>
          <a:ext cx="0" cy="1262063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l">
            <a:lnSpc>
              <a:spcPts val="1500"/>
            </a:lnSpc>
          </a:pP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平成２６年度１１月補正予算要求時の上半期</a:t>
          </a:r>
          <a:r>
            <a:rPr lang="en-US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601,000</a:t>
          </a:r>
          <a:r>
            <a:rPr lang="ja-JP" altLang="ja-JP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千円増</a:t>
          </a:r>
          <a:r>
            <a:rPr lang="ja-JP" altLang="en-US" sz="12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をもとに積算</a:t>
          </a:r>
          <a:endParaRPr lang="en-US" altLang="ja-JP" sz="12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26</xdr:col>
      <xdr:colOff>142875</xdr:colOff>
      <xdr:row>12</xdr:row>
      <xdr:rowOff>0</xdr:rowOff>
    </xdr:from>
    <xdr:to>
      <xdr:col>30</xdr:col>
      <xdr:colOff>838200</xdr:colOff>
      <xdr:row>12</xdr:row>
      <xdr:rowOff>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384810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他場と日程重複する割合が大きい上期のFⅡ１節を積算から除く</a:t>
          </a:r>
        </a:p>
      </xdr:txBody>
    </xdr:sp>
    <xdr:clientData/>
  </xdr:twoCellAnchor>
  <xdr:twoCellAnchor>
    <xdr:from>
      <xdr:col>62</xdr:col>
      <xdr:colOff>23817</xdr:colOff>
      <xdr:row>15</xdr:row>
      <xdr:rowOff>404812</xdr:rowOff>
    </xdr:from>
    <xdr:to>
      <xdr:col>64</xdr:col>
      <xdr:colOff>428624</xdr:colOff>
      <xdr:row>16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5453062"/>
          <a:ext cx="0" cy="90488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7/16</a:t>
          </a:r>
          <a:r>
            <a:rPr kumimoji="1" lang="ja-JP" altLang="en-US" sz="1000">
              <a:latin typeface="+mj-ea"/>
              <a:ea typeface="+mj-ea"/>
            </a:rPr>
            <a:t>中止順延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62</xdr:col>
      <xdr:colOff>238128</xdr:colOff>
      <xdr:row>18</xdr:row>
      <xdr:rowOff>369093</xdr:rowOff>
    </xdr:from>
    <xdr:to>
      <xdr:col>65</xdr:col>
      <xdr:colOff>702468</xdr:colOff>
      <xdr:row>20</xdr:row>
      <xdr:rowOff>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0" y="6217443"/>
          <a:ext cx="0" cy="431007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en-US" altLang="ja-JP" sz="1000">
              <a:latin typeface="+mj-ea"/>
              <a:ea typeface="+mj-ea"/>
            </a:rPr>
            <a:t>8/22</a:t>
          </a:r>
          <a:r>
            <a:rPr kumimoji="1" lang="ja-JP" altLang="en-US" sz="1000">
              <a:latin typeface="+mj-ea"/>
              <a:ea typeface="+mj-ea"/>
            </a:rPr>
            <a:t>中央ｼｽﾃﾑ障害あり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  <xdr:twoCellAnchor>
    <xdr:from>
      <xdr:col>88</xdr:col>
      <xdr:colOff>342900</xdr:colOff>
      <xdr:row>26</xdr:row>
      <xdr:rowOff>447675</xdr:rowOff>
    </xdr:from>
    <xdr:to>
      <xdr:col>88</xdr:col>
      <xdr:colOff>209550</xdr:colOff>
      <xdr:row>26</xdr:row>
      <xdr:rowOff>447675</xdr:rowOff>
    </xdr:to>
    <xdr:sp macro="" textlink="">
      <xdr:nvSpPr>
        <xdr:cNvPr id="34482" name="Line 2">
          <a:extLst>
            <a:ext uri="{FF2B5EF4-FFF2-40B4-BE49-F238E27FC236}">
              <a16:creationId xmlns:a16="http://schemas.microsoft.com/office/drawing/2014/main" id="{00000000-0008-0000-0100-0000B2860000}"/>
            </a:ext>
          </a:extLst>
        </xdr:cNvPr>
        <xdr:cNvSpPr>
          <a:spLocks noChangeShapeType="1"/>
        </xdr:cNvSpPr>
      </xdr:nvSpPr>
      <xdr:spPr bwMode="auto">
        <a:xfrm>
          <a:off x="0" y="128492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88</xdr:col>
      <xdr:colOff>342900</xdr:colOff>
      <xdr:row>27</xdr:row>
      <xdr:rowOff>0</xdr:rowOff>
    </xdr:from>
    <xdr:to>
      <xdr:col>88</xdr:col>
      <xdr:colOff>209550</xdr:colOff>
      <xdr:row>27</xdr:row>
      <xdr:rowOff>0</xdr:rowOff>
    </xdr:to>
    <xdr:sp macro="" textlink="">
      <xdr:nvSpPr>
        <xdr:cNvPr id="34483" name="Line 2">
          <a:extLst>
            <a:ext uri="{FF2B5EF4-FFF2-40B4-BE49-F238E27FC236}">
              <a16:creationId xmlns:a16="http://schemas.microsoft.com/office/drawing/2014/main" id="{00000000-0008-0000-0100-0000B3860000}"/>
            </a:ext>
          </a:extLst>
        </xdr:cNvPr>
        <xdr:cNvSpPr>
          <a:spLocks noChangeShapeType="1"/>
        </xdr:cNvSpPr>
      </xdr:nvSpPr>
      <xdr:spPr bwMode="auto">
        <a:xfrm>
          <a:off x="0" y="13011150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62</xdr:col>
      <xdr:colOff>190504</xdr:colOff>
      <xdr:row>22</xdr:row>
      <xdr:rowOff>392906</xdr:rowOff>
    </xdr:from>
    <xdr:to>
      <xdr:col>64</xdr:col>
      <xdr:colOff>464345</xdr:colOff>
      <xdr:row>25</xdr:row>
      <xdr:rowOff>83345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0" y="8241506"/>
          <a:ext cx="0" cy="7144"/>
        </a:xfrm>
        <a:prstGeom prst="rect">
          <a:avLst/>
        </a:prstGeom>
        <a:solidFill>
          <a:schemeClr val="accent3">
            <a:lumMod val="40000"/>
            <a:lumOff val="6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1"/>
        <a:lstStyle/>
        <a:p>
          <a:pPr>
            <a:lnSpc>
              <a:spcPts val="1200"/>
            </a:lnSpc>
          </a:pPr>
          <a:r>
            <a:rPr kumimoji="1" lang="ja-JP" altLang="en-US" sz="1000">
              <a:latin typeface="+mj-ea"/>
              <a:ea typeface="+mj-ea"/>
            </a:rPr>
            <a:t>年末開催</a:t>
          </a:r>
          <a:endParaRPr kumimoji="1" lang="en-US" altLang="ja-JP" sz="1000"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3"/>
    <pageSetUpPr fitToPage="1"/>
  </sheetPr>
  <dimension ref="A1:DP41"/>
  <sheetViews>
    <sheetView tabSelected="1" view="pageBreakPreview" topLeftCell="CO1" zoomScale="80" zoomScaleNormal="80" zoomScaleSheetLayoutView="80" workbookViewId="0">
      <pane xSplit="6" ySplit="6" topLeftCell="CU7" activePane="bottomRight" state="frozen"/>
      <selection activeCell="CO1" sqref="CO1"/>
      <selection pane="topRight" activeCell="CU1" sqref="CU1"/>
      <selection pane="bottomLeft" activeCell="CO8" sqref="CO8"/>
      <selection pane="bottomRight" activeCell="CO1" sqref="CO1"/>
    </sheetView>
  </sheetViews>
  <sheetFormatPr defaultColWidth="9" defaultRowHeight="13.5" customHeight="1" x14ac:dyDescent="0.2"/>
  <cols>
    <col min="1" max="1" width="4.453125" style="1" hidden="1" customWidth="1"/>
    <col min="2" max="2" width="6.08984375" style="1" hidden="1" customWidth="1"/>
    <col min="3" max="3" width="2.36328125" style="1" hidden="1" customWidth="1"/>
    <col min="4" max="4" width="6.08984375" style="1" hidden="1" customWidth="1"/>
    <col min="5" max="5" width="9.7265625" style="1" hidden="1" customWidth="1"/>
    <col min="6" max="7" width="12.90625" style="1" hidden="1" customWidth="1"/>
    <col min="8" max="8" width="10.36328125" style="1" hidden="1" customWidth="1"/>
    <col min="9" max="9" width="13.90625" style="1" hidden="1" customWidth="1"/>
    <col min="10" max="10" width="13.7265625" style="1" hidden="1" customWidth="1"/>
    <col min="11" max="11" width="3.36328125" style="1" hidden="1" customWidth="1"/>
    <col min="12" max="12" width="11.6328125" style="1" hidden="1" customWidth="1"/>
    <col min="13" max="13" width="12.90625" style="1" hidden="1" customWidth="1"/>
    <col min="14" max="14" width="10.36328125" style="1" hidden="1" customWidth="1"/>
    <col min="15" max="15" width="14" style="1" hidden="1" customWidth="1"/>
    <col min="16" max="16" width="13.7265625" style="1" hidden="1" customWidth="1"/>
    <col min="17" max="17" width="1.08984375" style="21" hidden="1" customWidth="1"/>
    <col min="18" max="18" width="5.453125" style="1" hidden="1" customWidth="1"/>
    <col min="19" max="19" width="10.08984375" style="1" hidden="1" customWidth="1"/>
    <col min="20" max="20" width="13.7265625" style="1" hidden="1" customWidth="1"/>
    <col min="21" max="21" width="6.90625" style="1" hidden="1" customWidth="1"/>
    <col min="22" max="22" width="4" style="1" hidden="1" customWidth="1"/>
    <col min="23" max="23" width="6" style="1" hidden="1" customWidth="1"/>
    <col min="24" max="24" width="1.7265625" style="1" hidden="1" customWidth="1"/>
    <col min="25" max="25" width="6" style="1" hidden="1" customWidth="1"/>
    <col min="26" max="26" width="9.7265625" style="1" hidden="1" customWidth="1"/>
    <col min="27" max="27" width="11.6328125" style="1" hidden="1" customWidth="1"/>
    <col min="28" max="28" width="13.90625" style="1" hidden="1" customWidth="1"/>
    <col min="29" max="29" width="10.90625" style="1" hidden="1" customWidth="1"/>
    <col min="30" max="30" width="14.7265625" style="1" hidden="1" customWidth="1"/>
    <col min="31" max="31" width="14.90625" style="1" hidden="1" customWidth="1"/>
    <col min="32" max="32" width="9.90625" style="1" hidden="1" customWidth="1"/>
    <col min="33" max="33" width="1.6328125" style="1" hidden="1" customWidth="1"/>
    <col min="34" max="34" width="17.453125" style="1" hidden="1" customWidth="1"/>
    <col min="35" max="35" width="12" style="1" hidden="1" customWidth="1"/>
    <col min="36" max="36" width="13" style="1" hidden="1" customWidth="1"/>
    <col min="37" max="37" width="10.7265625" style="1" hidden="1" customWidth="1"/>
    <col min="38" max="38" width="14.36328125" style="1" hidden="1" customWidth="1"/>
    <col min="39" max="39" width="13.453125" style="1" hidden="1" customWidth="1"/>
    <col min="40" max="40" width="3.453125" style="1" hidden="1" customWidth="1"/>
    <col min="41" max="41" width="4.453125" style="1" hidden="1" customWidth="1"/>
    <col min="42" max="42" width="6.08984375" style="1" hidden="1" customWidth="1"/>
    <col min="43" max="43" width="2.36328125" style="1" hidden="1" customWidth="1"/>
    <col min="44" max="44" width="6.08984375" style="1" hidden="1" customWidth="1"/>
    <col min="45" max="45" width="9.7265625" style="1" hidden="1" customWidth="1"/>
    <col min="46" max="47" width="12.90625" style="1" hidden="1" customWidth="1"/>
    <col min="48" max="48" width="10.36328125" style="1" hidden="1" customWidth="1"/>
    <col min="49" max="49" width="13.90625" style="1" hidden="1" customWidth="1"/>
    <col min="50" max="50" width="13.7265625" style="1" hidden="1" customWidth="1"/>
    <col min="51" max="51" width="3.36328125" style="1" hidden="1" customWidth="1"/>
    <col min="52" max="52" width="11.6328125" style="1" hidden="1" customWidth="1"/>
    <col min="53" max="53" width="12.90625" style="1" hidden="1" customWidth="1"/>
    <col min="54" max="54" width="10.36328125" style="1" hidden="1" customWidth="1"/>
    <col min="55" max="55" width="14" style="1" hidden="1" customWidth="1"/>
    <col min="56" max="56" width="13.7265625" style="1" hidden="1" customWidth="1"/>
    <col min="57" max="57" width="1.08984375" style="21" hidden="1" customWidth="1"/>
    <col min="58" max="58" width="5.453125" style="1" hidden="1" customWidth="1"/>
    <col min="59" max="59" width="10.08984375" style="1" hidden="1" customWidth="1"/>
    <col min="60" max="60" width="13.7265625" style="1" hidden="1" customWidth="1"/>
    <col min="61" max="61" width="6.90625" style="1" hidden="1" customWidth="1"/>
    <col min="62" max="62" width="3.453125" style="1" hidden="1" customWidth="1"/>
    <col min="63" max="63" width="6.453125" style="1" hidden="1" customWidth="1"/>
    <col min="64" max="64" width="1.7265625" style="1" hidden="1" customWidth="1"/>
    <col min="65" max="65" width="6.453125" style="1" hidden="1" customWidth="1"/>
    <col min="66" max="66" width="10.26953125" style="1" hidden="1" customWidth="1"/>
    <col min="67" max="67" width="11.6328125" style="1" hidden="1" customWidth="1"/>
    <col min="68" max="68" width="12.08984375" style="1" hidden="1" customWidth="1"/>
    <col min="69" max="69" width="9.90625" style="1" hidden="1" customWidth="1"/>
    <col min="70" max="70" width="14.26953125" style="1" hidden="1" customWidth="1"/>
    <col min="71" max="71" width="14.90625" style="1" hidden="1" customWidth="1"/>
    <col min="72" max="72" width="11.6328125" style="1" hidden="1" customWidth="1"/>
    <col min="73" max="73" width="12.36328125" style="1" hidden="1" customWidth="1"/>
    <col min="74" max="74" width="9.90625" style="1" hidden="1" customWidth="1"/>
    <col min="75" max="75" width="13" style="1" hidden="1" customWidth="1"/>
    <col min="76" max="76" width="14.453125" style="1" hidden="1" customWidth="1"/>
    <col min="77" max="77" width="11.453125" style="1" hidden="1" customWidth="1"/>
    <col min="78" max="78" width="11.7265625" style="1" hidden="1" customWidth="1"/>
    <col min="79" max="79" width="11.26953125" style="1" hidden="1" customWidth="1"/>
    <col min="80" max="80" width="13.6328125" style="1" hidden="1" customWidth="1"/>
    <col min="81" max="81" width="13.7265625" style="1" hidden="1" customWidth="1"/>
    <col min="82" max="82" width="8.08984375" style="1" hidden="1" customWidth="1"/>
    <col min="83" max="83" width="7" style="21" hidden="1" customWidth="1"/>
    <col min="84" max="84" width="6.36328125" style="21" hidden="1" customWidth="1"/>
    <col min="85" max="85" width="1" style="21" hidden="1" customWidth="1"/>
    <col min="86" max="86" width="13.90625" style="1" hidden="1" customWidth="1"/>
    <col min="87" max="87" width="11.90625" style="1" hidden="1" customWidth="1"/>
    <col min="88" max="88" width="3.7265625" style="1" hidden="1" customWidth="1"/>
    <col min="89" max="89" width="2.7265625" style="1" hidden="1" customWidth="1"/>
    <col min="90" max="90" width="10.08984375" style="1" hidden="1" customWidth="1"/>
    <col min="91" max="91" width="10.90625" style="1" hidden="1" customWidth="1"/>
    <col min="92" max="92" width="4.36328125" style="1" hidden="1" customWidth="1"/>
    <col min="93" max="93" width="4.36328125" style="1" customWidth="1"/>
    <col min="94" max="94" width="5.26953125" style="1" customWidth="1"/>
    <col min="95" max="95" width="7.36328125" style="1" customWidth="1"/>
    <col min="96" max="96" width="1.7265625" style="1" customWidth="1"/>
    <col min="97" max="97" width="7.26953125" style="1" customWidth="1"/>
    <col min="98" max="98" width="10.08984375" style="1" customWidth="1"/>
    <col min="99" max="99" width="15.6328125" style="1" customWidth="1"/>
    <col min="100" max="100" width="11.90625" style="1" customWidth="1"/>
    <col min="101" max="101" width="12.453125" style="1" customWidth="1"/>
    <col min="102" max="102" width="13.26953125" style="1" customWidth="1"/>
    <col min="103" max="103" width="10.6328125" style="1" customWidth="1"/>
    <col min="104" max="104" width="12.26953125" style="1" customWidth="1"/>
    <col min="105" max="105" width="14" style="1" bestFit="1" customWidth="1"/>
    <col min="106" max="106" width="11.90625" style="1" customWidth="1"/>
    <col min="107" max="107" width="12.453125" style="1" customWidth="1"/>
    <col min="108" max="108" width="12.90625" style="1" bestFit="1" customWidth="1"/>
    <col min="109" max="109" width="10.26953125" style="1" bestFit="1" customWidth="1"/>
    <col min="110" max="110" width="12.26953125" style="1" customWidth="1"/>
    <col min="111" max="111" width="12.90625" style="1" bestFit="1" customWidth="1"/>
    <col min="112" max="112" width="1.90625" style="1" customWidth="1"/>
    <col min="113" max="113" width="12.90625" style="1" customWidth="1"/>
    <col min="114" max="114" width="13.453125" style="1" customWidth="1"/>
    <col min="115" max="115" width="15.08984375" style="1" bestFit="1" customWidth="1"/>
    <col min="116" max="116" width="12.7265625" style="1" customWidth="1"/>
    <col min="117" max="117" width="13.7265625" style="1" customWidth="1"/>
    <col min="118" max="118" width="14.7265625" style="1" customWidth="1"/>
    <col min="119" max="119" width="2" style="1" customWidth="1"/>
    <col min="120" max="120" width="9.90625" style="1" customWidth="1"/>
    <col min="121" max="121" width="6.6328125" style="1" customWidth="1"/>
    <col min="122" max="16384" width="9" style="1"/>
  </cols>
  <sheetData>
    <row r="1" spans="1:120" ht="6.75" customHeight="1" x14ac:dyDescent="0.2">
      <c r="AD1" s="696" t="s">
        <v>78</v>
      </c>
      <c r="AE1" s="697"/>
      <c r="BR1" s="696"/>
      <c r="BS1" s="697"/>
      <c r="CB1" s="696"/>
      <c r="CC1" s="697"/>
      <c r="CD1" s="92"/>
      <c r="CE1" s="276"/>
      <c r="CF1" s="276"/>
      <c r="CG1" s="276"/>
      <c r="CZ1" s="698"/>
      <c r="DA1" s="698"/>
      <c r="DF1" s="698"/>
      <c r="DG1" s="698"/>
      <c r="DL1" s="694"/>
      <c r="DM1" s="695"/>
      <c r="DN1" s="695"/>
    </row>
    <row r="2" spans="1:120" ht="7.5" customHeight="1" x14ac:dyDescent="0.2">
      <c r="AD2" s="391"/>
      <c r="AE2" s="392"/>
      <c r="BR2" s="391"/>
      <c r="BS2" s="392"/>
      <c r="CB2" s="391"/>
      <c r="CC2" s="392"/>
      <c r="CD2" s="92"/>
      <c r="CE2" s="276"/>
      <c r="CF2" s="276"/>
      <c r="CG2" s="276"/>
      <c r="CZ2" s="532"/>
      <c r="DA2" s="532"/>
      <c r="DF2" s="532"/>
      <c r="DG2" s="532"/>
      <c r="DJ2" s="128"/>
      <c r="DM2" s="393"/>
      <c r="DN2" s="393"/>
    </row>
    <row r="3" spans="1:120" ht="21.75" customHeight="1" x14ac:dyDescent="0.2">
      <c r="A3" s="2" t="s">
        <v>25</v>
      </c>
      <c r="S3" s="128"/>
      <c r="T3" s="150"/>
      <c r="V3" s="102" t="s">
        <v>45</v>
      </c>
      <c r="AO3" s="2" t="s">
        <v>25</v>
      </c>
      <c r="BG3" s="128"/>
      <c r="BH3" s="150"/>
      <c r="BJ3" s="102" t="s">
        <v>108</v>
      </c>
      <c r="BZ3" s="685" t="s">
        <v>109</v>
      </c>
      <c r="CA3" s="685"/>
      <c r="CB3" s="686"/>
      <c r="CL3" s="128"/>
      <c r="CM3" s="150"/>
      <c r="CP3" s="2" t="s">
        <v>158</v>
      </c>
      <c r="DG3" s="30"/>
      <c r="DI3" s="30"/>
    </row>
    <row r="4" spans="1:120" ht="21.75" customHeight="1" thickBot="1" x14ac:dyDescent="0.25">
      <c r="A4" s="2"/>
      <c r="P4" s="52" t="s">
        <v>7</v>
      </c>
      <c r="T4" s="130"/>
      <c r="V4" s="2"/>
      <c r="AE4" s="52" t="s">
        <v>7</v>
      </c>
      <c r="AO4" s="2"/>
      <c r="BD4" s="52" t="s">
        <v>7</v>
      </c>
      <c r="BH4" s="130"/>
      <c r="BJ4" s="2"/>
      <c r="BS4" s="52"/>
      <c r="BT4" s="128"/>
      <c r="BX4" s="52"/>
      <c r="CC4" s="52" t="s">
        <v>7</v>
      </c>
      <c r="CD4" s="52"/>
      <c r="CE4" s="277"/>
      <c r="CF4" s="277"/>
      <c r="CG4" s="277"/>
      <c r="CM4" s="130"/>
      <c r="CP4" s="2"/>
      <c r="DG4" s="345"/>
      <c r="DN4" s="345" t="s">
        <v>7</v>
      </c>
    </row>
    <row r="5" spans="1:120" ht="28.5" customHeight="1" thickBot="1" x14ac:dyDescent="0.25">
      <c r="A5" s="36"/>
      <c r="B5" s="37"/>
      <c r="C5" s="38"/>
      <c r="D5" s="39"/>
      <c r="E5" s="40"/>
      <c r="F5" s="687" t="s">
        <v>14</v>
      </c>
      <c r="G5" s="688"/>
      <c r="H5" s="688"/>
      <c r="I5" s="688"/>
      <c r="J5" s="689"/>
      <c r="K5" s="73"/>
      <c r="L5" s="22" t="s">
        <v>15</v>
      </c>
      <c r="M5" s="22"/>
      <c r="N5" s="22"/>
      <c r="O5" s="22"/>
      <c r="P5" s="23"/>
      <c r="T5" s="130"/>
      <c r="V5" s="36"/>
      <c r="W5" s="37"/>
      <c r="X5" s="38"/>
      <c r="Y5" s="39"/>
      <c r="Z5" s="37"/>
      <c r="AA5" s="133" t="s">
        <v>36</v>
      </c>
      <c r="AB5" s="22"/>
      <c r="AC5" s="22"/>
      <c r="AD5" s="22"/>
      <c r="AE5" s="23"/>
      <c r="AI5" s="170" t="s">
        <v>36</v>
      </c>
      <c r="AJ5" s="165"/>
      <c r="AK5" s="165"/>
      <c r="AL5" s="165"/>
      <c r="AM5" s="166"/>
      <c r="AO5" s="36"/>
      <c r="AP5" s="37"/>
      <c r="AQ5" s="38"/>
      <c r="AR5" s="39"/>
      <c r="AS5" s="40"/>
      <c r="AT5" s="687" t="s">
        <v>14</v>
      </c>
      <c r="AU5" s="688"/>
      <c r="AV5" s="688"/>
      <c r="AW5" s="688"/>
      <c r="AX5" s="689"/>
      <c r="AY5" s="73"/>
      <c r="AZ5" s="22" t="s">
        <v>15</v>
      </c>
      <c r="BA5" s="22"/>
      <c r="BB5" s="22"/>
      <c r="BC5" s="22"/>
      <c r="BD5" s="23"/>
      <c r="BH5" s="130"/>
      <c r="BJ5" s="217"/>
      <c r="BK5" s="218"/>
      <c r="BL5" s="219"/>
      <c r="BM5" s="220"/>
      <c r="BN5" s="218"/>
      <c r="BO5" s="690" t="s">
        <v>92</v>
      </c>
      <c r="BP5" s="691"/>
      <c r="BQ5" s="691"/>
      <c r="BR5" s="691"/>
      <c r="BS5" s="691"/>
      <c r="BT5" s="314" t="s">
        <v>110</v>
      </c>
      <c r="BU5" s="221"/>
      <c r="BV5" s="221"/>
      <c r="BW5" s="221"/>
      <c r="BX5" s="223"/>
      <c r="BY5" s="222" t="s">
        <v>91</v>
      </c>
      <c r="BZ5" s="221"/>
      <c r="CA5" s="221"/>
      <c r="CB5" s="221"/>
      <c r="CC5" s="223"/>
      <c r="CD5" s="692" t="s">
        <v>105</v>
      </c>
      <c r="CE5" s="678" t="s">
        <v>104</v>
      </c>
      <c r="CF5" s="680" t="s">
        <v>107</v>
      </c>
      <c r="CG5" s="296"/>
      <c r="CM5" s="130"/>
      <c r="CP5" s="377"/>
      <c r="CQ5" s="378"/>
      <c r="CR5" s="379"/>
      <c r="CS5" s="380"/>
      <c r="CT5" s="378"/>
      <c r="CU5" s="464"/>
      <c r="CV5" s="668" t="s">
        <v>125</v>
      </c>
      <c r="CW5" s="669"/>
      <c r="CX5" s="669"/>
      <c r="CY5" s="669"/>
      <c r="CZ5" s="669"/>
      <c r="DA5" s="670"/>
      <c r="DB5" s="671" t="s">
        <v>37</v>
      </c>
      <c r="DC5" s="669"/>
      <c r="DD5" s="669"/>
      <c r="DE5" s="669"/>
      <c r="DF5" s="669"/>
      <c r="DG5" s="670"/>
      <c r="DH5" s="384"/>
      <c r="DI5" s="671" t="s">
        <v>155</v>
      </c>
      <c r="DJ5" s="669"/>
      <c r="DK5" s="669"/>
      <c r="DL5" s="669"/>
      <c r="DM5" s="669"/>
      <c r="DN5" s="670"/>
    </row>
    <row r="6" spans="1:120" ht="49.5" customHeight="1" thickBot="1" x14ac:dyDescent="0.25">
      <c r="A6" s="41" t="s">
        <v>0</v>
      </c>
      <c r="B6" s="42"/>
      <c r="C6" s="43" t="s">
        <v>1</v>
      </c>
      <c r="D6" s="44"/>
      <c r="E6" s="45" t="s">
        <v>24</v>
      </c>
      <c r="F6" s="46" t="s">
        <v>23</v>
      </c>
      <c r="G6" s="46" t="s">
        <v>2</v>
      </c>
      <c r="H6" s="46" t="s">
        <v>6</v>
      </c>
      <c r="I6" s="46" t="s">
        <v>3</v>
      </c>
      <c r="J6" s="61" t="s">
        <v>4</v>
      </c>
      <c r="K6" s="74"/>
      <c r="L6" s="50" t="s">
        <v>23</v>
      </c>
      <c r="M6" s="50" t="s">
        <v>2</v>
      </c>
      <c r="N6" s="50" t="s">
        <v>6</v>
      </c>
      <c r="O6" s="50" t="s">
        <v>3</v>
      </c>
      <c r="P6" s="51" t="s">
        <v>4</v>
      </c>
      <c r="V6" s="41" t="s">
        <v>0</v>
      </c>
      <c r="W6" s="672" t="s">
        <v>35</v>
      </c>
      <c r="X6" s="673"/>
      <c r="Y6" s="674"/>
      <c r="Z6" s="42" t="s">
        <v>24</v>
      </c>
      <c r="AA6" s="134" t="s">
        <v>23</v>
      </c>
      <c r="AB6" s="50" t="s">
        <v>2</v>
      </c>
      <c r="AC6" s="50" t="s">
        <v>6</v>
      </c>
      <c r="AD6" s="50" t="s">
        <v>3</v>
      </c>
      <c r="AE6" s="51" t="s">
        <v>4</v>
      </c>
      <c r="AI6" s="171" t="s">
        <v>23</v>
      </c>
      <c r="AJ6" s="167" t="s">
        <v>2</v>
      </c>
      <c r="AK6" s="167" t="s">
        <v>6</v>
      </c>
      <c r="AL6" s="167" t="s">
        <v>3</v>
      </c>
      <c r="AM6" s="168" t="s">
        <v>4</v>
      </c>
      <c r="AO6" s="41" t="s">
        <v>0</v>
      </c>
      <c r="AP6" s="42"/>
      <c r="AQ6" s="43" t="s">
        <v>1</v>
      </c>
      <c r="AR6" s="44"/>
      <c r="AS6" s="45" t="s">
        <v>24</v>
      </c>
      <c r="AT6" s="46" t="s">
        <v>23</v>
      </c>
      <c r="AU6" s="46" t="s">
        <v>2</v>
      </c>
      <c r="AV6" s="46" t="s">
        <v>6</v>
      </c>
      <c r="AW6" s="46" t="s">
        <v>3</v>
      </c>
      <c r="AX6" s="61" t="s">
        <v>4</v>
      </c>
      <c r="AY6" s="74"/>
      <c r="AZ6" s="50" t="s">
        <v>23</v>
      </c>
      <c r="BA6" s="50" t="s">
        <v>2</v>
      </c>
      <c r="BB6" s="50" t="s">
        <v>6</v>
      </c>
      <c r="BC6" s="50" t="s">
        <v>3</v>
      </c>
      <c r="BD6" s="51" t="s">
        <v>4</v>
      </c>
      <c r="BJ6" s="224" t="s">
        <v>0</v>
      </c>
      <c r="BK6" s="675" t="s">
        <v>35</v>
      </c>
      <c r="BL6" s="676"/>
      <c r="BM6" s="677"/>
      <c r="BN6" s="225" t="s">
        <v>24</v>
      </c>
      <c r="BO6" s="226" t="s">
        <v>23</v>
      </c>
      <c r="BP6" s="227" t="s">
        <v>2</v>
      </c>
      <c r="BQ6" s="227" t="s">
        <v>6</v>
      </c>
      <c r="BR6" s="227" t="s">
        <v>3</v>
      </c>
      <c r="BS6" s="228" t="s">
        <v>4</v>
      </c>
      <c r="BT6" s="229" t="s">
        <v>23</v>
      </c>
      <c r="BU6" s="227" t="s">
        <v>2</v>
      </c>
      <c r="BV6" s="227" t="s">
        <v>6</v>
      </c>
      <c r="BW6" s="227" t="s">
        <v>3</v>
      </c>
      <c r="BX6" s="230" t="s">
        <v>4</v>
      </c>
      <c r="BY6" s="229" t="s">
        <v>23</v>
      </c>
      <c r="BZ6" s="227" t="s">
        <v>2</v>
      </c>
      <c r="CA6" s="227" t="s">
        <v>6</v>
      </c>
      <c r="CB6" s="227" t="s">
        <v>3</v>
      </c>
      <c r="CC6" s="230" t="s">
        <v>4</v>
      </c>
      <c r="CD6" s="693"/>
      <c r="CE6" s="679"/>
      <c r="CF6" s="681"/>
      <c r="CG6" s="296"/>
      <c r="CP6" s="390" t="s">
        <v>0</v>
      </c>
      <c r="CQ6" s="381"/>
      <c r="CR6" s="382" t="s">
        <v>1</v>
      </c>
      <c r="CS6" s="383"/>
      <c r="CT6" s="525" t="s">
        <v>143</v>
      </c>
      <c r="CU6" s="465" t="s">
        <v>141</v>
      </c>
      <c r="CV6" s="385" t="s">
        <v>23</v>
      </c>
      <c r="CW6" s="407" t="s">
        <v>135</v>
      </c>
      <c r="CX6" s="386" t="s">
        <v>131</v>
      </c>
      <c r="CY6" s="386" t="s">
        <v>6</v>
      </c>
      <c r="CZ6" s="407" t="s">
        <v>151</v>
      </c>
      <c r="DA6" s="422" t="s">
        <v>4</v>
      </c>
      <c r="DB6" s="385" t="s">
        <v>23</v>
      </c>
      <c r="DC6" s="407" t="s">
        <v>135</v>
      </c>
      <c r="DD6" s="386" t="s">
        <v>131</v>
      </c>
      <c r="DE6" s="386" t="s">
        <v>6</v>
      </c>
      <c r="DF6" s="409" t="s">
        <v>151</v>
      </c>
      <c r="DG6" s="387" t="s">
        <v>4</v>
      </c>
      <c r="DH6" s="384"/>
      <c r="DI6" s="385" t="s">
        <v>23</v>
      </c>
      <c r="DJ6" s="407" t="s">
        <v>135</v>
      </c>
      <c r="DK6" s="386" t="s">
        <v>131</v>
      </c>
      <c r="DL6" s="386" t="s">
        <v>6</v>
      </c>
      <c r="DM6" s="409" t="s">
        <v>151</v>
      </c>
      <c r="DN6" s="387" t="s">
        <v>4</v>
      </c>
      <c r="DP6" s="526" t="s">
        <v>142</v>
      </c>
    </row>
    <row r="7" spans="1:120" ht="45" customHeight="1" x14ac:dyDescent="0.2">
      <c r="A7" s="26" t="s">
        <v>19</v>
      </c>
      <c r="B7" s="27">
        <v>41734</v>
      </c>
      <c r="C7" s="28" t="s">
        <v>12</v>
      </c>
      <c r="D7" s="29">
        <v>41736</v>
      </c>
      <c r="E7" s="109" t="s">
        <v>20</v>
      </c>
      <c r="F7" s="110">
        <v>63575000</v>
      </c>
      <c r="G7" s="62">
        <v>276768000</v>
      </c>
      <c r="H7" s="62">
        <v>1502000</v>
      </c>
      <c r="I7" s="62">
        <v>273002000</v>
      </c>
      <c r="J7" s="62">
        <f t="shared" ref="J7:J25" si="0">SUM(F7:I7)</f>
        <v>614847000</v>
      </c>
      <c r="K7" s="682" t="s">
        <v>37</v>
      </c>
      <c r="L7" s="34">
        <v>65564000</v>
      </c>
      <c r="M7" s="34">
        <v>421357200</v>
      </c>
      <c r="N7" s="34">
        <v>1972500</v>
      </c>
      <c r="O7" s="34">
        <v>516022500</v>
      </c>
      <c r="P7" s="35">
        <f t="shared" ref="P7:P25" si="1">SUM(L7:O7)</f>
        <v>1004916200</v>
      </c>
      <c r="S7" s="666" t="s">
        <v>58</v>
      </c>
      <c r="T7" s="666"/>
      <c r="U7" s="101"/>
      <c r="V7" s="142" t="s">
        <v>84</v>
      </c>
      <c r="W7" s="27"/>
      <c r="X7" s="28"/>
      <c r="Y7" s="29"/>
      <c r="Z7" s="109" t="s">
        <v>20</v>
      </c>
      <c r="AA7" s="135" t="e">
        <f>ROUND(L7*#REF!,-3)+3328700</f>
        <v>#REF!</v>
      </c>
      <c r="AB7" s="105" t="e">
        <f>ROUND(M7*#REF!,-3)+21299200</f>
        <v>#REF!</v>
      </c>
      <c r="AC7" s="105">
        <f>ROUND(N7,-3)+222900</f>
        <v>2195900</v>
      </c>
      <c r="AD7" s="105" t="e">
        <f>ROUND(O7*#REF!*1.06,-3)+29875700</f>
        <v>#REF!</v>
      </c>
      <c r="AE7" s="106" t="e">
        <f>SUM(AA7:AD7)</f>
        <v>#REF!</v>
      </c>
      <c r="AH7" s="172" t="s">
        <v>71</v>
      </c>
      <c r="AI7" s="176" t="e">
        <f>AA7+AA8+AA10+#REF!</f>
        <v>#REF!</v>
      </c>
      <c r="AJ7" s="177" t="e">
        <f>AB7+AB8+AB10+#REF!</f>
        <v>#REF!</v>
      </c>
      <c r="AK7" s="177" t="e">
        <f>AC7+AC8+AC10+#REF!</f>
        <v>#REF!</v>
      </c>
      <c r="AL7" s="177" t="e">
        <f>AD7+AD8+AD10+#REF!</f>
        <v>#REF!</v>
      </c>
      <c r="AM7" s="178" t="e">
        <f t="shared" ref="AM7:AM15" si="2">SUM(AI7:AL7)</f>
        <v>#REF!</v>
      </c>
      <c r="AO7" s="26" t="s">
        <v>19</v>
      </c>
      <c r="AP7" s="27">
        <v>41734</v>
      </c>
      <c r="AQ7" s="28" t="s">
        <v>12</v>
      </c>
      <c r="AR7" s="29">
        <v>41736</v>
      </c>
      <c r="AS7" s="109" t="s">
        <v>20</v>
      </c>
      <c r="AT7" s="110">
        <v>63575000</v>
      </c>
      <c r="AU7" s="62">
        <v>276768000</v>
      </c>
      <c r="AV7" s="62">
        <v>1502000</v>
      </c>
      <c r="AW7" s="62">
        <v>273002000</v>
      </c>
      <c r="AX7" s="62">
        <f t="shared" ref="AX7:AX25" si="3">SUM(AT7:AW7)</f>
        <v>614847000</v>
      </c>
      <c r="AY7" s="682" t="s">
        <v>37</v>
      </c>
      <c r="AZ7" s="34">
        <v>65564000</v>
      </c>
      <c r="BA7" s="34">
        <v>421357200</v>
      </c>
      <c r="BB7" s="34">
        <v>1972500</v>
      </c>
      <c r="BC7" s="34">
        <v>516022500</v>
      </c>
      <c r="BD7" s="35">
        <f t="shared" ref="BD7:BD20" si="4">SUM(AZ7:BC7)</f>
        <v>1004916200</v>
      </c>
      <c r="BG7" s="666" t="s">
        <v>58</v>
      </c>
      <c r="BH7" s="666"/>
      <c r="BI7" s="101"/>
      <c r="BJ7" s="237" t="s">
        <v>84</v>
      </c>
      <c r="BK7" s="238">
        <v>42104</v>
      </c>
      <c r="BL7" s="239" t="s">
        <v>12</v>
      </c>
      <c r="BM7" s="240">
        <f t="shared" ref="BM7:BM25" si="5">BK7+2</f>
        <v>42106</v>
      </c>
      <c r="BN7" s="241" t="s">
        <v>20</v>
      </c>
      <c r="BO7" s="242">
        <v>58795700</v>
      </c>
      <c r="BP7" s="243">
        <v>450241200</v>
      </c>
      <c r="BQ7" s="243">
        <v>2195900</v>
      </c>
      <c r="BR7" s="243">
        <v>592721700</v>
      </c>
      <c r="BS7" s="244">
        <f>SUM(BO7:BR7)</f>
        <v>1103954500</v>
      </c>
      <c r="BT7" s="245">
        <v>43399400</v>
      </c>
      <c r="BU7" s="243">
        <v>350900000</v>
      </c>
      <c r="BV7" s="243">
        <v>1111700</v>
      </c>
      <c r="BW7" s="243">
        <v>472164700</v>
      </c>
      <c r="BX7" s="246">
        <f t="shared" ref="BX7:BX25" si="6">SUM(BT7:BW7)</f>
        <v>867575800</v>
      </c>
      <c r="BY7" s="245">
        <f t="shared" ref="BY7:CB25" si="7">BT7-+BO7</f>
        <v>-15396300</v>
      </c>
      <c r="BZ7" s="243">
        <f t="shared" si="7"/>
        <v>-99341200</v>
      </c>
      <c r="CA7" s="243">
        <f t="shared" si="7"/>
        <v>-1084200</v>
      </c>
      <c r="CB7" s="243">
        <f t="shared" si="7"/>
        <v>-120557000</v>
      </c>
      <c r="CC7" s="246">
        <f t="shared" ref="CC7:CC25" si="8">SUM(BY7:CB7)</f>
        <v>-236378700</v>
      </c>
      <c r="CD7" s="246">
        <v>176</v>
      </c>
      <c r="CE7" s="271" t="s">
        <v>94</v>
      </c>
      <c r="CF7" s="272" t="s">
        <v>93</v>
      </c>
      <c r="CG7" s="297"/>
      <c r="CH7" s="304" t="s">
        <v>102</v>
      </c>
      <c r="CI7" s="304" t="s">
        <v>103</v>
      </c>
      <c r="CL7" s="666" t="s">
        <v>120</v>
      </c>
      <c r="CM7" s="666"/>
      <c r="CN7" s="101"/>
      <c r="CO7" s="486"/>
      <c r="CP7" s="142" t="s">
        <v>159</v>
      </c>
      <c r="CQ7" s="369">
        <v>45017</v>
      </c>
      <c r="CR7" s="370" t="s">
        <v>12</v>
      </c>
      <c r="CS7" s="371">
        <f>CQ7+3</f>
        <v>45020</v>
      </c>
      <c r="CT7" s="524" t="s">
        <v>177</v>
      </c>
      <c r="CU7" s="467"/>
      <c r="CV7" s="210">
        <v>80000000</v>
      </c>
      <c r="CW7" s="105">
        <v>900000000</v>
      </c>
      <c r="CX7" s="105">
        <v>2190000000</v>
      </c>
      <c r="CY7" s="105">
        <v>5000000</v>
      </c>
      <c r="CZ7" s="105">
        <v>1625000000</v>
      </c>
      <c r="DA7" s="413">
        <f>SUM(CV7:CZ7)</f>
        <v>4800000000</v>
      </c>
      <c r="DB7" s="210">
        <f>'1'!G6</f>
        <v>74614600</v>
      </c>
      <c r="DC7" s="105">
        <f>'1'!G7</f>
        <v>822228300</v>
      </c>
      <c r="DD7" s="105">
        <f>'令和５年度 様式２'!DC9</f>
        <v>3020654300</v>
      </c>
      <c r="DE7" s="105">
        <f>'1'!G10</f>
        <v>5878700</v>
      </c>
      <c r="DF7" s="105">
        <f>'令和５年度 様式２'!CX9</f>
        <v>1221107500</v>
      </c>
      <c r="DG7" s="106">
        <f>SUM(DB7:DF7)</f>
        <v>5144483400</v>
      </c>
      <c r="DI7" s="471">
        <f t="shared" ref="DI7:DN7" si="9">CV7-DB7</f>
        <v>5385400</v>
      </c>
      <c r="DJ7" s="576">
        <f t="shared" si="9"/>
        <v>77771700</v>
      </c>
      <c r="DK7" s="472">
        <f t="shared" si="9"/>
        <v>-830654300</v>
      </c>
      <c r="DL7" s="472">
        <f t="shared" si="9"/>
        <v>-878700</v>
      </c>
      <c r="DM7" s="472">
        <f t="shared" si="9"/>
        <v>403892500</v>
      </c>
      <c r="DN7" s="473">
        <f t="shared" si="9"/>
        <v>-344483400</v>
      </c>
      <c r="DP7" s="527">
        <f>'1'!G125</f>
        <v>3515</v>
      </c>
    </row>
    <row r="8" spans="1:120" ht="45" customHeight="1" x14ac:dyDescent="0.2">
      <c r="A8" s="24" t="s">
        <v>38</v>
      </c>
      <c r="B8" s="3">
        <v>41772</v>
      </c>
      <c r="C8" s="4" t="s">
        <v>12</v>
      </c>
      <c r="D8" s="5">
        <v>41774</v>
      </c>
      <c r="E8" s="111" t="s">
        <v>21</v>
      </c>
      <c r="F8" s="81">
        <v>37188000</v>
      </c>
      <c r="G8" s="80">
        <v>173001000</v>
      </c>
      <c r="H8" s="80">
        <v>1203000</v>
      </c>
      <c r="I8" s="82">
        <v>123056000</v>
      </c>
      <c r="J8" s="63">
        <f t="shared" si="0"/>
        <v>334448000</v>
      </c>
      <c r="K8" s="683"/>
      <c r="L8" s="6">
        <v>37184100</v>
      </c>
      <c r="M8" s="6">
        <v>248598800</v>
      </c>
      <c r="N8" s="6">
        <v>1756500</v>
      </c>
      <c r="O8" s="6">
        <v>284327100</v>
      </c>
      <c r="P8" s="7">
        <f t="shared" si="1"/>
        <v>571866500</v>
      </c>
      <c r="Q8" s="53"/>
      <c r="S8" s="93"/>
      <c r="T8" s="94" t="s">
        <v>60</v>
      </c>
      <c r="U8" s="101"/>
      <c r="V8" s="140" t="s">
        <v>85</v>
      </c>
      <c r="W8" s="3"/>
      <c r="X8" s="4"/>
      <c r="Y8" s="5"/>
      <c r="Z8" s="111" t="s">
        <v>21</v>
      </c>
      <c r="AA8" s="107" t="e">
        <f>ROUND(L8*#REF!,-3)+3328700</f>
        <v>#REF!</v>
      </c>
      <c r="AB8" s="6" t="e">
        <f>ROUND(M8*#REF!,-3)+21299200</f>
        <v>#REF!</v>
      </c>
      <c r="AC8" s="6">
        <f>ROUND(N8,-3)+222900</f>
        <v>1979900</v>
      </c>
      <c r="AD8" s="6" t="e">
        <f>ROUND(O8*#REF!*1.06,-3)+29875700</f>
        <v>#REF!</v>
      </c>
      <c r="AE8" s="7" t="e">
        <f>SUM(AA8:AD8)</f>
        <v>#REF!</v>
      </c>
      <c r="AH8" s="174" t="s">
        <v>72</v>
      </c>
      <c r="AI8" s="179">
        <f>AA13</f>
        <v>50636000</v>
      </c>
      <c r="AJ8" s="180">
        <f>AB13</f>
        <v>241758000</v>
      </c>
      <c r="AK8" s="180">
        <f>AC13</f>
        <v>1120000</v>
      </c>
      <c r="AL8" s="180">
        <f>AD13</f>
        <v>1064368000</v>
      </c>
      <c r="AM8" s="181">
        <f t="shared" si="2"/>
        <v>1357882000</v>
      </c>
      <c r="AO8" s="24" t="s">
        <v>38</v>
      </c>
      <c r="AP8" s="3">
        <v>41772</v>
      </c>
      <c r="AQ8" s="4" t="s">
        <v>12</v>
      </c>
      <c r="AR8" s="5">
        <v>41774</v>
      </c>
      <c r="AS8" s="111" t="s">
        <v>21</v>
      </c>
      <c r="AT8" s="81">
        <v>37188000</v>
      </c>
      <c r="AU8" s="80">
        <v>173001000</v>
      </c>
      <c r="AV8" s="80">
        <v>1203000</v>
      </c>
      <c r="AW8" s="82">
        <v>123056000</v>
      </c>
      <c r="AX8" s="63">
        <f t="shared" si="3"/>
        <v>334448000</v>
      </c>
      <c r="AY8" s="683"/>
      <c r="AZ8" s="6">
        <v>37184100</v>
      </c>
      <c r="BA8" s="6">
        <v>248598800</v>
      </c>
      <c r="BB8" s="6">
        <v>1756500</v>
      </c>
      <c r="BC8" s="6">
        <v>284327100</v>
      </c>
      <c r="BD8" s="7">
        <f t="shared" si="4"/>
        <v>571866500</v>
      </c>
      <c r="BE8" s="53"/>
      <c r="BG8" s="93"/>
      <c r="BH8" s="94" t="s">
        <v>60</v>
      </c>
      <c r="BI8" s="101"/>
      <c r="BJ8" s="140" t="s">
        <v>85</v>
      </c>
      <c r="BK8" s="3">
        <v>42111</v>
      </c>
      <c r="BL8" s="4" t="s">
        <v>12</v>
      </c>
      <c r="BM8" s="5">
        <f t="shared" si="5"/>
        <v>42113</v>
      </c>
      <c r="BN8" s="202" t="s">
        <v>90</v>
      </c>
      <c r="BO8" s="107">
        <v>34786700</v>
      </c>
      <c r="BP8" s="6">
        <v>274373200</v>
      </c>
      <c r="BQ8" s="6">
        <v>1979900</v>
      </c>
      <c r="BR8" s="6">
        <v>340002700</v>
      </c>
      <c r="BS8" s="203">
        <f t="shared" ref="BS8:BS25" si="10">SUM(BO8:BR8)</f>
        <v>651142500</v>
      </c>
      <c r="BT8" s="211">
        <v>35390200</v>
      </c>
      <c r="BU8" s="6">
        <v>114806900</v>
      </c>
      <c r="BV8" s="6">
        <v>640700</v>
      </c>
      <c r="BW8" s="6">
        <v>117065000</v>
      </c>
      <c r="BX8" s="7">
        <f t="shared" si="6"/>
        <v>267902800</v>
      </c>
      <c r="BY8" s="211">
        <f t="shared" si="7"/>
        <v>603500</v>
      </c>
      <c r="BZ8" s="6">
        <f t="shared" si="7"/>
        <v>-159566300</v>
      </c>
      <c r="CA8" s="6">
        <f t="shared" si="7"/>
        <v>-1339200</v>
      </c>
      <c r="CB8" s="6">
        <f t="shared" si="7"/>
        <v>-222937700</v>
      </c>
      <c r="CC8" s="7">
        <f t="shared" si="8"/>
        <v>-383239700</v>
      </c>
      <c r="CD8" s="7">
        <v>46</v>
      </c>
      <c r="CE8" s="273" t="s">
        <v>95</v>
      </c>
      <c r="CF8" s="275" t="s">
        <v>93</v>
      </c>
      <c r="CG8" s="297"/>
      <c r="CH8" s="305" t="e">
        <f>BW8+BW10+BW13+#REF!+#REF!</f>
        <v>#REF!</v>
      </c>
      <c r="CI8" s="305" t="e">
        <f>CD8+CD10+CD13+#REF!+#REF!</f>
        <v>#REF!</v>
      </c>
      <c r="CL8" s="93"/>
      <c r="CM8" s="94" t="s">
        <v>60</v>
      </c>
      <c r="CN8" s="101"/>
      <c r="CO8" s="486"/>
      <c r="CP8" s="140" t="s">
        <v>168</v>
      </c>
      <c r="CQ8" s="355">
        <v>45028</v>
      </c>
      <c r="CR8" s="372" t="s">
        <v>12</v>
      </c>
      <c r="CS8" s="373">
        <f t="shared" ref="CS8:CS14" si="11">CQ8+2</f>
        <v>45030</v>
      </c>
      <c r="CT8" s="202" t="s">
        <v>145</v>
      </c>
      <c r="CU8" s="468" t="s">
        <v>178</v>
      </c>
      <c r="CV8" s="212">
        <v>20000000</v>
      </c>
      <c r="CW8" s="6">
        <v>230000000</v>
      </c>
      <c r="CX8" s="6">
        <v>760000000</v>
      </c>
      <c r="CY8" s="421">
        <v>2000000</v>
      </c>
      <c r="CZ8" s="6">
        <v>210000000</v>
      </c>
      <c r="DA8" s="414">
        <f t="shared" ref="DA8:DA25" si="12">SUM(CV8:CZ8)</f>
        <v>1222000000</v>
      </c>
      <c r="DB8" s="211">
        <f>'2-1'!F6</f>
        <v>15585400</v>
      </c>
      <c r="DC8" s="6">
        <f>'2-1'!F7</f>
        <v>196088200</v>
      </c>
      <c r="DD8" s="6">
        <f>'令和５年度 様式２'!DC10</f>
        <v>824194600</v>
      </c>
      <c r="DE8" s="6">
        <f>'2-1'!F10</f>
        <v>2212000</v>
      </c>
      <c r="DF8" s="6">
        <f>'令和５年度 様式２'!CX10</f>
        <v>189090900</v>
      </c>
      <c r="DG8" s="7">
        <f t="shared" ref="DG8:DG25" si="13">SUM(DB8:DF8)</f>
        <v>1227171100</v>
      </c>
      <c r="DI8" s="474">
        <f t="shared" ref="DI8:DI25" si="14">CV8-DB8</f>
        <v>4414600</v>
      </c>
      <c r="DJ8" s="475">
        <f t="shared" ref="DJ8:DJ25" si="15">CW8-DC8</f>
        <v>33911800</v>
      </c>
      <c r="DK8" s="475">
        <f t="shared" ref="DK8:DK25" si="16">CX8-DD8</f>
        <v>-64194600</v>
      </c>
      <c r="DL8" s="475">
        <f t="shared" ref="DL8:DL25" si="17">CY8-DE8</f>
        <v>-212000</v>
      </c>
      <c r="DM8" s="475">
        <f t="shared" ref="DM8:DM25" si="18">CZ8-DF8</f>
        <v>20909100</v>
      </c>
      <c r="DN8" s="476">
        <f t="shared" ref="DN8:DN25" si="19">DA8-DG8</f>
        <v>-5171100</v>
      </c>
      <c r="DP8" s="528">
        <f>'2-1'!F95</f>
        <v>699</v>
      </c>
    </row>
    <row r="9" spans="1:120" ht="45" customHeight="1" x14ac:dyDescent="0.2">
      <c r="A9" s="24"/>
      <c r="B9" s="3"/>
      <c r="C9" s="4"/>
      <c r="D9" s="5"/>
      <c r="E9" s="111"/>
      <c r="F9" s="81"/>
      <c r="G9" s="80"/>
      <c r="H9" s="80"/>
      <c r="I9" s="82"/>
      <c r="J9" s="63"/>
      <c r="K9" s="683"/>
      <c r="L9" s="6"/>
      <c r="M9" s="6"/>
      <c r="N9" s="6"/>
      <c r="O9" s="6"/>
      <c r="P9" s="7"/>
      <c r="Q9" s="298"/>
      <c r="S9" s="93"/>
      <c r="T9" s="94"/>
      <c r="U9" s="101"/>
      <c r="V9" s="140"/>
      <c r="W9" s="3"/>
      <c r="X9" s="4"/>
      <c r="Y9" s="5"/>
      <c r="Z9" s="111"/>
      <c r="AA9" s="107"/>
      <c r="AB9" s="6"/>
      <c r="AC9" s="6"/>
      <c r="AD9" s="6"/>
      <c r="AE9" s="7"/>
      <c r="AH9" s="173"/>
      <c r="AI9" s="182"/>
      <c r="AJ9" s="183"/>
      <c r="AK9" s="183"/>
      <c r="AL9" s="183"/>
      <c r="AM9" s="184"/>
      <c r="AO9" s="24"/>
      <c r="AP9" s="3"/>
      <c r="AQ9" s="4"/>
      <c r="AR9" s="5"/>
      <c r="AS9" s="111"/>
      <c r="AT9" s="81"/>
      <c r="AU9" s="80"/>
      <c r="AV9" s="80"/>
      <c r="AW9" s="82"/>
      <c r="AX9" s="63"/>
      <c r="AY9" s="683"/>
      <c r="AZ9" s="6"/>
      <c r="BA9" s="6"/>
      <c r="BB9" s="6"/>
      <c r="BC9" s="6"/>
      <c r="BD9" s="7"/>
      <c r="BE9" s="298"/>
      <c r="BG9" s="93"/>
      <c r="BH9" s="94"/>
      <c r="BI9" s="101"/>
      <c r="BJ9" s="141"/>
      <c r="BK9" s="8"/>
      <c r="BL9" s="9"/>
      <c r="BM9" s="10"/>
      <c r="BN9" s="202"/>
      <c r="BO9" s="107"/>
      <c r="BP9" s="6"/>
      <c r="BQ9" s="6"/>
      <c r="BR9" s="6"/>
      <c r="BS9" s="203"/>
      <c r="BT9" s="211"/>
      <c r="BU9" s="6"/>
      <c r="BV9" s="6"/>
      <c r="BW9" s="6"/>
      <c r="BX9" s="7"/>
      <c r="BY9" s="212"/>
      <c r="BZ9" s="11"/>
      <c r="CA9" s="11"/>
      <c r="CB9" s="11"/>
      <c r="CC9" s="12"/>
      <c r="CD9" s="12"/>
      <c r="CE9" s="356"/>
      <c r="CF9" s="274"/>
      <c r="CG9" s="297"/>
      <c r="CH9" s="357"/>
      <c r="CI9" s="358"/>
      <c r="CL9" s="93"/>
      <c r="CM9" s="94"/>
      <c r="CN9" s="101"/>
      <c r="CO9" s="101"/>
      <c r="CP9" s="140" t="s">
        <v>170</v>
      </c>
      <c r="CQ9" s="355">
        <v>45044</v>
      </c>
      <c r="CR9" s="372" t="s">
        <v>12</v>
      </c>
      <c r="CS9" s="373">
        <f t="shared" si="11"/>
        <v>45046</v>
      </c>
      <c r="CT9" s="202" t="s">
        <v>67</v>
      </c>
      <c r="CU9" s="588" t="s">
        <v>179</v>
      </c>
      <c r="CV9" s="211">
        <v>13000000</v>
      </c>
      <c r="CW9" s="6">
        <v>90000000</v>
      </c>
      <c r="CX9" s="6">
        <v>460000000</v>
      </c>
      <c r="CY9" s="421">
        <v>2000000</v>
      </c>
      <c r="CZ9" s="6">
        <v>45000000</v>
      </c>
      <c r="DA9" s="414">
        <f t="shared" si="12"/>
        <v>610000000</v>
      </c>
      <c r="DB9" s="211">
        <f>'3-1'!F6</f>
        <v>13182600</v>
      </c>
      <c r="DC9" s="6">
        <f>'3-1'!F7</f>
        <v>100857800</v>
      </c>
      <c r="DD9" s="6">
        <f>'令和５年度 様式２'!DC11</f>
        <v>526778700</v>
      </c>
      <c r="DE9" s="6">
        <f>'3-1'!F10</f>
        <v>1412700</v>
      </c>
      <c r="DF9" s="6">
        <f>'令和５年度 様式２'!CX11</f>
        <v>51628400</v>
      </c>
      <c r="DG9" s="7">
        <f t="shared" si="13"/>
        <v>693860200</v>
      </c>
      <c r="DI9" s="474">
        <f t="shared" si="14"/>
        <v>-182600</v>
      </c>
      <c r="DJ9" s="475">
        <f t="shared" si="15"/>
        <v>-10857800</v>
      </c>
      <c r="DK9" s="475">
        <f t="shared" si="16"/>
        <v>-66778700</v>
      </c>
      <c r="DL9" s="475">
        <f t="shared" si="17"/>
        <v>587300</v>
      </c>
      <c r="DM9" s="475">
        <f t="shared" si="18"/>
        <v>-6628400</v>
      </c>
      <c r="DN9" s="476">
        <f t="shared" si="19"/>
        <v>-83860200</v>
      </c>
      <c r="DP9" s="528">
        <f>'3-1'!F62</f>
        <v>637</v>
      </c>
    </row>
    <row r="10" spans="1:120" ht="45" customHeight="1" x14ac:dyDescent="0.2">
      <c r="A10" s="24" t="s">
        <v>22</v>
      </c>
      <c r="B10" s="3">
        <v>41804</v>
      </c>
      <c r="C10" s="4" t="s">
        <v>12</v>
      </c>
      <c r="D10" s="5">
        <v>41806</v>
      </c>
      <c r="E10" s="112" t="s">
        <v>39</v>
      </c>
      <c r="F10" s="81">
        <v>49780000</v>
      </c>
      <c r="G10" s="80">
        <v>318200000</v>
      </c>
      <c r="H10" s="80">
        <v>1196000</v>
      </c>
      <c r="I10" s="82">
        <v>414980000</v>
      </c>
      <c r="J10" s="63">
        <f t="shared" si="0"/>
        <v>784156000</v>
      </c>
      <c r="K10" s="683"/>
      <c r="L10" s="6">
        <v>55102500</v>
      </c>
      <c r="M10" s="6">
        <v>293030700</v>
      </c>
      <c r="N10" s="6">
        <v>3120500</v>
      </c>
      <c r="O10" s="6">
        <v>383601800</v>
      </c>
      <c r="P10" s="7">
        <f t="shared" si="1"/>
        <v>734855500</v>
      </c>
      <c r="R10" s="129"/>
      <c r="S10" s="94" t="s">
        <v>16</v>
      </c>
      <c r="T10" s="95">
        <v>0.82499999999999996</v>
      </c>
      <c r="U10" s="101" t="s">
        <v>27</v>
      </c>
      <c r="V10" s="140" t="s">
        <v>86</v>
      </c>
      <c r="W10" s="3"/>
      <c r="X10" s="4"/>
      <c r="Y10" s="5"/>
      <c r="Z10" s="112" t="s">
        <v>39</v>
      </c>
      <c r="AA10" s="107" t="e">
        <f>ROUND(L10*#REF!,-3)+3328700</f>
        <v>#REF!</v>
      </c>
      <c r="AB10" s="6" t="e">
        <f>ROUND(M10*#REF!,-3)+21299200</f>
        <v>#REF!</v>
      </c>
      <c r="AC10" s="6">
        <f>ROUND(N10,-3)+222900</f>
        <v>3343900</v>
      </c>
      <c r="AD10" s="6" t="e">
        <f>ROUND(O10*#REF!*1.06,-3)+29875700</f>
        <v>#REF!</v>
      </c>
      <c r="AE10" s="7" t="e">
        <f>SUM(AA10:AD10)</f>
        <v>#REF!</v>
      </c>
      <c r="AH10" s="173" t="s">
        <v>70</v>
      </c>
      <c r="AI10" s="182" t="e">
        <f>#REF!</f>
        <v>#REF!</v>
      </c>
      <c r="AJ10" s="183" t="e">
        <f>#REF!</f>
        <v>#REF!</v>
      </c>
      <c r="AK10" s="183" t="e">
        <f>#REF!</f>
        <v>#REF!</v>
      </c>
      <c r="AL10" s="183" t="e">
        <f>#REF!</f>
        <v>#REF!</v>
      </c>
      <c r="AM10" s="184" t="e">
        <f t="shared" si="2"/>
        <v>#REF!</v>
      </c>
      <c r="AO10" s="24" t="s">
        <v>22</v>
      </c>
      <c r="AP10" s="3">
        <v>41804</v>
      </c>
      <c r="AQ10" s="4" t="s">
        <v>12</v>
      </c>
      <c r="AR10" s="5">
        <v>41806</v>
      </c>
      <c r="AS10" s="112" t="s">
        <v>39</v>
      </c>
      <c r="AT10" s="81">
        <v>49780000</v>
      </c>
      <c r="AU10" s="80">
        <v>318200000</v>
      </c>
      <c r="AV10" s="80">
        <v>1196000</v>
      </c>
      <c r="AW10" s="82">
        <v>414980000</v>
      </c>
      <c r="AX10" s="63">
        <f t="shared" si="3"/>
        <v>784156000</v>
      </c>
      <c r="AY10" s="683"/>
      <c r="AZ10" s="6">
        <v>55102500</v>
      </c>
      <c r="BA10" s="6">
        <v>293030700</v>
      </c>
      <c r="BB10" s="6">
        <v>3120500</v>
      </c>
      <c r="BC10" s="6">
        <v>383601800</v>
      </c>
      <c r="BD10" s="7">
        <f t="shared" si="4"/>
        <v>734855500</v>
      </c>
      <c r="BF10" s="129"/>
      <c r="BG10" s="94" t="s">
        <v>16</v>
      </c>
      <c r="BH10" s="95">
        <v>0.82499999999999996</v>
      </c>
      <c r="BI10" s="101" t="s">
        <v>27</v>
      </c>
      <c r="BJ10" s="141" t="s">
        <v>85</v>
      </c>
      <c r="BK10" s="8">
        <v>42137</v>
      </c>
      <c r="BL10" s="9" t="s">
        <v>12</v>
      </c>
      <c r="BM10" s="10">
        <f t="shared" si="5"/>
        <v>42139</v>
      </c>
      <c r="BN10" s="202" t="s">
        <v>90</v>
      </c>
      <c r="BO10" s="107">
        <v>28762700</v>
      </c>
      <c r="BP10" s="6">
        <v>220379200</v>
      </c>
      <c r="BQ10" s="6">
        <v>1620900</v>
      </c>
      <c r="BR10" s="6">
        <v>256949700</v>
      </c>
      <c r="BS10" s="203">
        <f t="shared" si="10"/>
        <v>507712500</v>
      </c>
      <c r="BT10" s="211">
        <v>32993400</v>
      </c>
      <c r="BU10" s="6">
        <v>240218200</v>
      </c>
      <c r="BV10" s="6">
        <v>1009400</v>
      </c>
      <c r="BW10" s="6">
        <v>292380600</v>
      </c>
      <c r="BX10" s="7">
        <f t="shared" si="6"/>
        <v>566601600</v>
      </c>
      <c r="BY10" s="212">
        <f t="shared" si="7"/>
        <v>4230700</v>
      </c>
      <c r="BZ10" s="11">
        <f t="shared" si="7"/>
        <v>19839000</v>
      </c>
      <c r="CA10" s="11">
        <f t="shared" si="7"/>
        <v>-611500</v>
      </c>
      <c r="CB10" s="11">
        <f t="shared" si="7"/>
        <v>35430900</v>
      </c>
      <c r="CC10" s="12">
        <f t="shared" si="8"/>
        <v>58889100</v>
      </c>
      <c r="CD10" s="12">
        <v>129</v>
      </c>
      <c r="CE10" s="278"/>
      <c r="CF10" s="274" t="s">
        <v>93</v>
      </c>
      <c r="CG10" s="297"/>
      <c r="CI10" s="304" t="s">
        <v>106</v>
      </c>
      <c r="CK10" s="129"/>
      <c r="CL10" s="94" t="s">
        <v>16</v>
      </c>
      <c r="CM10" s="95">
        <v>0.83699999999999997</v>
      </c>
      <c r="CN10" s="101" t="s">
        <v>27</v>
      </c>
      <c r="CO10" s="101"/>
      <c r="CP10" s="140" t="s">
        <v>152</v>
      </c>
      <c r="CQ10" s="355">
        <v>45051</v>
      </c>
      <c r="CR10" s="372" t="s">
        <v>12</v>
      </c>
      <c r="CS10" s="373">
        <f t="shared" si="11"/>
        <v>45053</v>
      </c>
      <c r="CT10" s="202" t="s">
        <v>188</v>
      </c>
      <c r="CU10" s="589" t="s">
        <v>180</v>
      </c>
      <c r="CV10" s="388">
        <v>14000000</v>
      </c>
      <c r="CW10" s="6">
        <v>90000000</v>
      </c>
      <c r="CX10" s="6">
        <v>430000000</v>
      </c>
      <c r="CY10" s="421">
        <v>2000000</v>
      </c>
      <c r="CZ10" s="6">
        <v>45000000</v>
      </c>
      <c r="DA10" s="414">
        <f t="shared" si="12"/>
        <v>581000000</v>
      </c>
      <c r="DB10" s="211">
        <f>'13'!F6</f>
        <v>13622200</v>
      </c>
      <c r="DC10" s="6">
        <f>'13'!F7</f>
        <v>101905200</v>
      </c>
      <c r="DD10" s="6">
        <f>'令和５年度 様式２'!DC12</f>
        <v>499013600</v>
      </c>
      <c r="DE10" s="6">
        <f>'13'!F10</f>
        <v>1243400</v>
      </c>
      <c r="DF10" s="6">
        <f>'令和５年度 様式２'!CX12</f>
        <v>73277100</v>
      </c>
      <c r="DG10" s="7">
        <f t="shared" si="13"/>
        <v>689061500</v>
      </c>
      <c r="DI10" s="474">
        <f t="shared" si="14"/>
        <v>377800</v>
      </c>
      <c r="DJ10" s="475">
        <f t="shared" si="15"/>
        <v>-11905200</v>
      </c>
      <c r="DK10" s="475">
        <f t="shared" si="16"/>
        <v>-69013600</v>
      </c>
      <c r="DL10" s="475">
        <f t="shared" si="17"/>
        <v>756600</v>
      </c>
      <c r="DM10" s="475">
        <f t="shared" si="18"/>
        <v>-28277100</v>
      </c>
      <c r="DN10" s="476">
        <f t="shared" si="19"/>
        <v>-108061500</v>
      </c>
      <c r="DP10" s="528">
        <v>1333</v>
      </c>
    </row>
    <row r="11" spans="1:120" ht="45" customHeight="1" x14ac:dyDescent="0.2">
      <c r="A11" s="24"/>
      <c r="B11" s="3"/>
      <c r="C11" s="4"/>
      <c r="D11" s="5"/>
      <c r="E11" s="112"/>
      <c r="F11" s="81"/>
      <c r="G11" s="80"/>
      <c r="H11" s="80"/>
      <c r="I11" s="82"/>
      <c r="J11" s="63"/>
      <c r="K11" s="683"/>
      <c r="L11" s="6"/>
      <c r="M11" s="6"/>
      <c r="N11" s="6"/>
      <c r="O11" s="6"/>
      <c r="P11" s="7"/>
      <c r="R11" s="129"/>
      <c r="S11" s="580"/>
      <c r="T11" s="95"/>
      <c r="U11" s="101"/>
      <c r="V11" s="582"/>
      <c r="W11" s="347"/>
      <c r="X11" s="9"/>
      <c r="Y11" s="347"/>
      <c r="Z11" s="583"/>
      <c r="AA11" s="348"/>
      <c r="AB11" s="11"/>
      <c r="AC11" s="11"/>
      <c r="AD11" s="11"/>
      <c r="AE11" s="12"/>
      <c r="AH11" s="173"/>
      <c r="AI11" s="182"/>
      <c r="AJ11" s="183"/>
      <c r="AK11" s="183"/>
      <c r="AL11" s="183"/>
      <c r="AM11" s="184"/>
      <c r="AO11" s="24"/>
      <c r="AP11" s="3"/>
      <c r="AQ11" s="4"/>
      <c r="AR11" s="5"/>
      <c r="AS11" s="112"/>
      <c r="AT11" s="81"/>
      <c r="AU11" s="80"/>
      <c r="AV11" s="80"/>
      <c r="AW11" s="82"/>
      <c r="AX11" s="63"/>
      <c r="AY11" s="683"/>
      <c r="AZ11" s="6"/>
      <c r="BA11" s="6"/>
      <c r="BB11" s="6"/>
      <c r="BC11" s="6"/>
      <c r="BD11" s="7"/>
      <c r="BF11" s="129"/>
      <c r="BG11" s="580"/>
      <c r="BH11" s="95"/>
      <c r="BI11" s="101"/>
      <c r="BJ11" s="141"/>
      <c r="BK11" s="8"/>
      <c r="BL11" s="9"/>
      <c r="BM11" s="10"/>
      <c r="BN11" s="584"/>
      <c r="BO11" s="137"/>
      <c r="BP11" s="11"/>
      <c r="BQ11" s="11"/>
      <c r="BR11" s="11"/>
      <c r="BS11" s="204"/>
      <c r="BT11" s="212"/>
      <c r="BU11" s="11"/>
      <c r="BV11" s="11"/>
      <c r="BW11" s="11"/>
      <c r="BX11" s="7"/>
      <c r="BY11" s="212"/>
      <c r="BZ11" s="11"/>
      <c r="CA11" s="11"/>
      <c r="CB11" s="11"/>
      <c r="CC11" s="12"/>
      <c r="CD11" s="12"/>
      <c r="CE11" s="278"/>
      <c r="CF11" s="274"/>
      <c r="CG11" s="297"/>
      <c r="CI11" s="585"/>
      <c r="CK11" s="129"/>
      <c r="CL11" s="580"/>
      <c r="CM11" s="95"/>
      <c r="CN11" s="101"/>
      <c r="CO11" s="101"/>
      <c r="CP11" s="143" t="s">
        <v>169</v>
      </c>
      <c r="CQ11" s="374">
        <v>45061</v>
      </c>
      <c r="CR11" s="372" t="s">
        <v>12</v>
      </c>
      <c r="CS11" s="376">
        <f t="shared" si="11"/>
        <v>45063</v>
      </c>
      <c r="CT11" s="202" t="s">
        <v>66</v>
      </c>
      <c r="CU11" s="470" t="s">
        <v>181</v>
      </c>
      <c r="CV11" s="388">
        <v>20000000</v>
      </c>
      <c r="CW11" s="6">
        <v>230000000</v>
      </c>
      <c r="CX11" s="6">
        <v>760000000</v>
      </c>
      <c r="CY11" s="421">
        <v>2000000</v>
      </c>
      <c r="CZ11" s="6">
        <v>210000000</v>
      </c>
      <c r="DA11" s="414">
        <f t="shared" si="12"/>
        <v>1222000000</v>
      </c>
      <c r="DB11" s="211">
        <f>'2-2'!F6</f>
        <v>13379300</v>
      </c>
      <c r="DC11" s="6">
        <f>'2-2'!F7</f>
        <v>173751300</v>
      </c>
      <c r="DD11" s="6">
        <f>'令和５年度 様式２'!DC13</f>
        <v>747925600</v>
      </c>
      <c r="DE11" s="6">
        <f>'2-2'!F10</f>
        <v>2140700</v>
      </c>
      <c r="DF11" s="6">
        <f>'令和５年度 様式２'!CX13</f>
        <v>144454200</v>
      </c>
      <c r="DG11" s="7">
        <f t="shared" si="13"/>
        <v>1081651100</v>
      </c>
      <c r="DI11" s="474">
        <f t="shared" ref="DI11" si="20">CV11-DB11</f>
        <v>6620700</v>
      </c>
      <c r="DJ11" s="475">
        <f t="shared" ref="DJ11" si="21">CW11-DC11</f>
        <v>56248700</v>
      </c>
      <c r="DK11" s="475">
        <f t="shared" ref="DK11" si="22">CX11-DD11</f>
        <v>12074400</v>
      </c>
      <c r="DL11" s="475">
        <f t="shared" ref="DL11" si="23">CY11-DE11</f>
        <v>-140700</v>
      </c>
      <c r="DM11" s="475">
        <f t="shared" ref="DM11" si="24">CZ11-DF11</f>
        <v>65545800</v>
      </c>
      <c r="DN11" s="476">
        <f t="shared" si="19"/>
        <v>140348900</v>
      </c>
      <c r="DP11" s="528">
        <v>677</v>
      </c>
    </row>
    <row r="12" spans="1:120" ht="45" customHeight="1" thickBot="1" x14ac:dyDescent="0.25">
      <c r="A12" s="24"/>
      <c r="B12" s="3"/>
      <c r="C12" s="4"/>
      <c r="D12" s="5"/>
      <c r="E12" s="111"/>
      <c r="F12" s="81"/>
      <c r="G12" s="80"/>
      <c r="H12" s="80"/>
      <c r="I12" s="82"/>
      <c r="J12" s="63"/>
      <c r="K12" s="683"/>
      <c r="L12" s="6"/>
      <c r="M12" s="6"/>
      <c r="N12" s="6"/>
      <c r="O12" s="6"/>
      <c r="P12" s="7"/>
      <c r="R12" s="129"/>
      <c r="S12" s="94"/>
      <c r="T12" s="95"/>
      <c r="U12" s="101"/>
      <c r="V12" s="346"/>
      <c r="W12" s="347"/>
      <c r="X12" s="347"/>
      <c r="Y12" s="347"/>
      <c r="Z12" s="347"/>
      <c r="AA12" s="348"/>
      <c r="AB12" s="11"/>
      <c r="AC12" s="11"/>
      <c r="AD12" s="11"/>
      <c r="AE12" s="12"/>
      <c r="AH12" s="349"/>
      <c r="AI12" s="182"/>
      <c r="AJ12" s="183"/>
      <c r="AK12" s="183"/>
      <c r="AL12" s="183"/>
      <c r="AM12" s="184"/>
      <c r="AO12" s="24"/>
      <c r="AP12" s="3"/>
      <c r="AQ12" s="4"/>
      <c r="AR12" s="5"/>
      <c r="AS12" s="111"/>
      <c r="AT12" s="81"/>
      <c r="AU12" s="80"/>
      <c r="AV12" s="80"/>
      <c r="AW12" s="82"/>
      <c r="AX12" s="63"/>
      <c r="AY12" s="683"/>
      <c r="AZ12" s="6"/>
      <c r="BA12" s="6"/>
      <c r="BB12" s="6"/>
      <c r="BC12" s="6"/>
      <c r="BD12" s="7"/>
      <c r="BF12" s="129"/>
      <c r="BG12" s="94"/>
      <c r="BH12" s="95"/>
      <c r="BI12" s="101"/>
      <c r="BJ12" s="247"/>
      <c r="BK12" s="248"/>
      <c r="BL12" s="249"/>
      <c r="BM12" s="250"/>
      <c r="BN12" s="251"/>
      <c r="BO12" s="252"/>
      <c r="BP12" s="253"/>
      <c r="BQ12" s="253"/>
      <c r="BR12" s="253"/>
      <c r="BS12" s="254"/>
      <c r="BT12" s="255"/>
      <c r="BU12" s="253"/>
      <c r="BV12" s="253"/>
      <c r="BW12" s="253"/>
      <c r="BX12" s="256"/>
      <c r="BY12" s="255"/>
      <c r="BZ12" s="253"/>
      <c r="CA12" s="253"/>
      <c r="CB12" s="253"/>
      <c r="CC12" s="257"/>
      <c r="CD12" s="257"/>
      <c r="CE12" s="292"/>
      <c r="CF12" s="306"/>
      <c r="CG12" s="297"/>
      <c r="CI12" s="350"/>
      <c r="CK12" s="129"/>
      <c r="CL12" s="94"/>
      <c r="CM12" s="95"/>
      <c r="CN12" s="101"/>
      <c r="CO12" s="101"/>
      <c r="CP12" s="143" t="s">
        <v>10</v>
      </c>
      <c r="CQ12" s="374">
        <v>45066</v>
      </c>
      <c r="CR12" s="375" t="s">
        <v>12</v>
      </c>
      <c r="CS12" s="376">
        <f t="shared" si="11"/>
        <v>45068</v>
      </c>
      <c r="CT12" s="497" t="s">
        <v>146</v>
      </c>
      <c r="CU12" s="470" t="s">
        <v>182</v>
      </c>
      <c r="CV12" s="388">
        <v>0</v>
      </c>
      <c r="CW12" s="6">
        <v>100000000</v>
      </c>
      <c r="CX12" s="6">
        <v>850000000</v>
      </c>
      <c r="CY12" s="421">
        <v>1000000</v>
      </c>
      <c r="CZ12" s="6">
        <v>3000000</v>
      </c>
      <c r="DA12" s="415">
        <f t="shared" si="12"/>
        <v>954000000</v>
      </c>
      <c r="DB12" s="211">
        <f>'4-1'!F6</f>
        <v>0</v>
      </c>
      <c r="DC12" s="6">
        <f>'4-1'!F7</f>
        <v>129529300</v>
      </c>
      <c r="DD12" s="6">
        <f>'令和５年度 様式２'!DC14</f>
        <v>1001869800</v>
      </c>
      <c r="DE12" s="6">
        <f>'4-1'!F11</f>
        <v>2990100</v>
      </c>
      <c r="DF12" s="6">
        <v>0</v>
      </c>
      <c r="DG12" s="77">
        <f t="shared" si="13"/>
        <v>1134389200</v>
      </c>
      <c r="DI12" s="474">
        <f t="shared" si="14"/>
        <v>0</v>
      </c>
      <c r="DJ12" s="475">
        <f t="shared" si="15"/>
        <v>-29529300</v>
      </c>
      <c r="DK12" s="475">
        <f t="shared" si="16"/>
        <v>-151869800</v>
      </c>
      <c r="DL12" s="475">
        <f t="shared" si="17"/>
        <v>-1990100</v>
      </c>
      <c r="DM12" s="475">
        <f t="shared" si="18"/>
        <v>3000000</v>
      </c>
      <c r="DN12" s="476">
        <f t="shared" si="19"/>
        <v>-180389200</v>
      </c>
      <c r="DP12" s="528">
        <v>0</v>
      </c>
    </row>
    <row r="13" spans="1:120" ht="45" customHeight="1" thickBot="1" x14ac:dyDescent="0.25">
      <c r="A13" s="24" t="s">
        <v>10</v>
      </c>
      <c r="B13" s="3">
        <v>41894</v>
      </c>
      <c r="C13" s="4" t="s">
        <v>12</v>
      </c>
      <c r="D13" s="5">
        <v>41896</v>
      </c>
      <c r="E13" s="112" t="s">
        <v>39</v>
      </c>
      <c r="F13" s="81">
        <v>50523000</v>
      </c>
      <c r="G13" s="80">
        <v>272527000</v>
      </c>
      <c r="H13" s="80">
        <v>1177000</v>
      </c>
      <c r="I13" s="82">
        <v>278383000</v>
      </c>
      <c r="J13" s="63">
        <f t="shared" si="0"/>
        <v>602610000</v>
      </c>
      <c r="K13" s="683"/>
      <c r="L13" s="6">
        <v>45873000</v>
      </c>
      <c r="M13" s="6">
        <v>281063800</v>
      </c>
      <c r="N13" s="6">
        <v>1119500</v>
      </c>
      <c r="O13" s="6">
        <v>360805400</v>
      </c>
      <c r="P13" s="7">
        <f t="shared" si="1"/>
        <v>688861700</v>
      </c>
      <c r="R13" s="129"/>
      <c r="S13" s="94" t="s">
        <v>3</v>
      </c>
      <c r="T13" s="95">
        <v>1.046</v>
      </c>
      <c r="U13" s="101" t="s">
        <v>28</v>
      </c>
      <c r="V13" s="156" t="s">
        <v>87</v>
      </c>
      <c r="W13" s="157">
        <v>42236</v>
      </c>
      <c r="X13" s="158" t="s">
        <v>12</v>
      </c>
      <c r="Y13" s="159">
        <f>W13+2</f>
        <v>42238</v>
      </c>
      <c r="Z13" s="160" t="s">
        <v>46</v>
      </c>
      <c r="AA13" s="161">
        <v>50636000</v>
      </c>
      <c r="AB13" s="162">
        <v>241758000</v>
      </c>
      <c r="AC13" s="162">
        <v>1120000</v>
      </c>
      <c r="AD13" s="162">
        <v>1064368000</v>
      </c>
      <c r="AE13" s="163">
        <f t="shared" ref="AE13:AE25" si="25">SUM(AA13:AD13)</f>
        <v>1357882000</v>
      </c>
      <c r="AF13" s="153" t="s">
        <v>68</v>
      </c>
      <c r="AG13" s="154"/>
      <c r="AH13" s="169" t="s">
        <v>73</v>
      </c>
      <c r="AI13" s="186" t="e">
        <f>SUM(AA15:AA25)+#REF!+#REF!</f>
        <v>#REF!</v>
      </c>
      <c r="AJ13" s="187" t="e">
        <f>SUM(AB15:AB25)+#REF!+#REF!</f>
        <v>#REF!</v>
      </c>
      <c r="AK13" s="187" t="e">
        <f>SUM(AC15:AC25)+#REF!+#REF!</f>
        <v>#REF!</v>
      </c>
      <c r="AL13" s="187" t="e">
        <f>SUM(AD15:AD25)+#REF!+#REF!</f>
        <v>#REF!</v>
      </c>
      <c r="AM13" s="188" t="e">
        <f t="shared" si="2"/>
        <v>#REF!</v>
      </c>
      <c r="AO13" s="24" t="s">
        <v>10</v>
      </c>
      <c r="AP13" s="3">
        <v>41894</v>
      </c>
      <c r="AQ13" s="4" t="s">
        <v>12</v>
      </c>
      <c r="AR13" s="5">
        <v>41896</v>
      </c>
      <c r="AS13" s="112" t="s">
        <v>39</v>
      </c>
      <c r="AT13" s="81">
        <v>50523000</v>
      </c>
      <c r="AU13" s="80">
        <v>272527000</v>
      </c>
      <c r="AV13" s="80">
        <v>1177000</v>
      </c>
      <c r="AW13" s="82">
        <v>278383000</v>
      </c>
      <c r="AX13" s="63">
        <f t="shared" si="3"/>
        <v>602610000</v>
      </c>
      <c r="AY13" s="683"/>
      <c r="AZ13" s="6">
        <v>45873000</v>
      </c>
      <c r="BA13" s="6">
        <v>281063800</v>
      </c>
      <c r="BB13" s="6">
        <v>1119500</v>
      </c>
      <c r="BC13" s="6">
        <v>360805400</v>
      </c>
      <c r="BD13" s="7">
        <f t="shared" si="4"/>
        <v>688861700</v>
      </c>
      <c r="BF13" s="129"/>
      <c r="BG13" s="94" t="s">
        <v>3</v>
      </c>
      <c r="BH13" s="95">
        <v>1.046</v>
      </c>
      <c r="BI13" s="101" t="s">
        <v>28</v>
      </c>
      <c r="BJ13" s="140" t="s">
        <v>86</v>
      </c>
      <c r="BK13" s="3">
        <v>42163</v>
      </c>
      <c r="BL13" s="4" t="s">
        <v>12</v>
      </c>
      <c r="BM13" s="5">
        <f t="shared" si="5"/>
        <v>42165</v>
      </c>
      <c r="BN13" s="111" t="s">
        <v>21</v>
      </c>
      <c r="BO13" s="107">
        <v>38765700</v>
      </c>
      <c r="BP13" s="6">
        <v>153418200</v>
      </c>
      <c r="BQ13" s="6">
        <v>927900</v>
      </c>
      <c r="BR13" s="6">
        <v>185454700</v>
      </c>
      <c r="BS13" s="203">
        <f t="shared" si="10"/>
        <v>378566500</v>
      </c>
      <c r="BT13" s="211">
        <v>25667900</v>
      </c>
      <c r="BU13" s="6">
        <v>256061100</v>
      </c>
      <c r="BV13" s="6">
        <v>1305400</v>
      </c>
      <c r="BW13" s="6">
        <v>316323900</v>
      </c>
      <c r="BX13" s="7">
        <f t="shared" si="6"/>
        <v>599358300</v>
      </c>
      <c r="BY13" s="211">
        <f t="shared" si="7"/>
        <v>-13097800</v>
      </c>
      <c r="BZ13" s="6">
        <f t="shared" si="7"/>
        <v>102642900</v>
      </c>
      <c r="CA13" s="6">
        <f t="shared" si="7"/>
        <v>377500</v>
      </c>
      <c r="CB13" s="6">
        <f t="shared" si="7"/>
        <v>130869200</v>
      </c>
      <c r="CC13" s="7">
        <f t="shared" si="8"/>
        <v>220791800</v>
      </c>
      <c r="CD13" s="7">
        <v>150</v>
      </c>
      <c r="CE13" s="280"/>
      <c r="CF13" s="275" t="s">
        <v>97</v>
      </c>
      <c r="CG13" s="297"/>
      <c r="CK13" s="129"/>
      <c r="CL13" s="94" t="s">
        <v>3</v>
      </c>
      <c r="CM13" s="95">
        <v>1.0089999999999999</v>
      </c>
      <c r="CN13" s="101" t="s">
        <v>28</v>
      </c>
      <c r="CO13" s="101"/>
      <c r="CP13" s="389" t="s">
        <v>167</v>
      </c>
      <c r="CQ13" s="355">
        <v>45093</v>
      </c>
      <c r="CR13" s="372" t="s">
        <v>12</v>
      </c>
      <c r="CS13" s="373">
        <f t="shared" si="11"/>
        <v>45095</v>
      </c>
      <c r="CT13" s="202" t="s">
        <v>189</v>
      </c>
      <c r="CU13" s="469" t="s">
        <v>183</v>
      </c>
      <c r="CV13" s="211">
        <v>13000000</v>
      </c>
      <c r="CW13" s="6">
        <v>90000000</v>
      </c>
      <c r="CX13" s="76">
        <v>460000000</v>
      </c>
      <c r="CY13" s="421">
        <v>2000000</v>
      </c>
      <c r="CZ13" s="6">
        <v>45000000</v>
      </c>
      <c r="DA13" s="415">
        <f t="shared" si="12"/>
        <v>610000000</v>
      </c>
      <c r="DB13" s="211"/>
      <c r="DC13" s="6"/>
      <c r="DD13" s="6"/>
      <c r="DE13" s="6"/>
      <c r="DF13" s="6"/>
      <c r="DG13" s="77">
        <f t="shared" si="13"/>
        <v>0</v>
      </c>
      <c r="DH13" s="200"/>
      <c r="DI13" s="474">
        <f t="shared" si="14"/>
        <v>13000000</v>
      </c>
      <c r="DJ13" s="475">
        <f t="shared" si="15"/>
        <v>90000000</v>
      </c>
      <c r="DK13" s="475">
        <f t="shared" si="16"/>
        <v>460000000</v>
      </c>
      <c r="DL13" s="475">
        <f t="shared" si="17"/>
        <v>2000000</v>
      </c>
      <c r="DM13" s="475">
        <f t="shared" si="18"/>
        <v>45000000</v>
      </c>
      <c r="DN13" s="476">
        <f t="shared" si="19"/>
        <v>610000000</v>
      </c>
      <c r="DO13" s="200"/>
      <c r="DP13" s="528"/>
    </row>
    <row r="14" spans="1:120" ht="45" customHeight="1" thickBot="1" x14ac:dyDescent="0.25">
      <c r="A14" s="25"/>
      <c r="B14" s="8"/>
      <c r="C14" s="9"/>
      <c r="D14" s="10"/>
      <c r="E14" s="131"/>
      <c r="F14" s="83"/>
      <c r="G14" s="84"/>
      <c r="H14" s="84"/>
      <c r="I14" s="114"/>
      <c r="J14" s="64"/>
      <c r="K14" s="683"/>
      <c r="L14" s="11"/>
      <c r="M14" s="11"/>
      <c r="N14" s="11"/>
      <c r="O14" s="11"/>
      <c r="P14" s="12"/>
      <c r="R14" s="129"/>
      <c r="S14" s="359"/>
      <c r="T14" s="129"/>
      <c r="U14" s="101"/>
      <c r="V14" s="360"/>
      <c r="W14" s="361"/>
      <c r="X14" s="362"/>
      <c r="Y14" s="363"/>
      <c r="Z14" s="364"/>
      <c r="AA14" s="365"/>
      <c r="AB14" s="366"/>
      <c r="AC14" s="366"/>
      <c r="AD14" s="366"/>
      <c r="AE14" s="367"/>
      <c r="AF14" s="368"/>
      <c r="AG14" s="154"/>
      <c r="AH14" s="172"/>
      <c r="AI14" s="176"/>
      <c r="AJ14" s="177"/>
      <c r="AK14" s="177"/>
      <c r="AL14" s="177"/>
      <c r="AM14" s="178"/>
      <c r="AO14" s="25"/>
      <c r="AP14" s="8"/>
      <c r="AQ14" s="9"/>
      <c r="AR14" s="10"/>
      <c r="AS14" s="131"/>
      <c r="AT14" s="83"/>
      <c r="AU14" s="84"/>
      <c r="AV14" s="84"/>
      <c r="AW14" s="114"/>
      <c r="AX14" s="64"/>
      <c r="AY14" s="683"/>
      <c r="AZ14" s="11"/>
      <c r="BA14" s="11"/>
      <c r="BB14" s="11"/>
      <c r="BC14" s="11"/>
      <c r="BD14" s="12"/>
      <c r="BF14" s="129"/>
      <c r="BG14" s="359"/>
      <c r="BH14" s="129"/>
      <c r="BI14" s="101"/>
      <c r="BJ14" s="140"/>
      <c r="BK14" s="3"/>
      <c r="BL14" s="4"/>
      <c r="BM14" s="5"/>
      <c r="BN14" s="111"/>
      <c r="BO14" s="107"/>
      <c r="BP14" s="6"/>
      <c r="BQ14" s="6"/>
      <c r="BR14" s="6"/>
      <c r="BS14" s="203"/>
      <c r="BT14" s="211"/>
      <c r="BU14" s="6"/>
      <c r="BV14" s="6"/>
      <c r="BW14" s="6"/>
      <c r="BX14" s="7"/>
      <c r="BY14" s="211"/>
      <c r="BZ14" s="6"/>
      <c r="CA14" s="6"/>
      <c r="CB14" s="6"/>
      <c r="CC14" s="7"/>
      <c r="CD14" s="7"/>
      <c r="CE14" s="280"/>
      <c r="CF14" s="275"/>
      <c r="CG14" s="297"/>
      <c r="CK14" s="129"/>
      <c r="CL14" s="359"/>
      <c r="CM14" s="129"/>
      <c r="CN14" s="101"/>
      <c r="CO14" s="101"/>
      <c r="CP14" s="534" t="s">
        <v>171</v>
      </c>
      <c r="CQ14" s="355">
        <v>45106</v>
      </c>
      <c r="CR14" s="372" t="s">
        <v>122</v>
      </c>
      <c r="CS14" s="373">
        <f t="shared" si="11"/>
        <v>45108</v>
      </c>
      <c r="CT14" s="202" t="s">
        <v>190</v>
      </c>
      <c r="CU14" s="470" t="s">
        <v>184</v>
      </c>
      <c r="CV14" s="211">
        <v>20000000</v>
      </c>
      <c r="CW14" s="6">
        <v>319000000</v>
      </c>
      <c r="CX14" s="76">
        <v>1152000000</v>
      </c>
      <c r="CY14" s="421">
        <v>4000000</v>
      </c>
      <c r="CZ14" s="6">
        <v>350000000</v>
      </c>
      <c r="DA14" s="415">
        <f t="shared" si="12"/>
        <v>1845000000</v>
      </c>
      <c r="DB14" s="211"/>
      <c r="DC14" s="6"/>
      <c r="DD14" s="6"/>
      <c r="DE14" s="6"/>
      <c r="DF14" s="6"/>
      <c r="DG14" s="77">
        <f t="shared" si="13"/>
        <v>0</v>
      </c>
      <c r="DH14" s="535"/>
      <c r="DI14" s="474">
        <f t="shared" si="14"/>
        <v>20000000</v>
      </c>
      <c r="DJ14" s="475">
        <f t="shared" si="15"/>
        <v>319000000</v>
      </c>
      <c r="DK14" s="475">
        <f t="shared" si="16"/>
        <v>1152000000</v>
      </c>
      <c r="DL14" s="475">
        <f t="shared" si="17"/>
        <v>4000000</v>
      </c>
      <c r="DM14" s="475">
        <f t="shared" si="18"/>
        <v>350000000</v>
      </c>
      <c r="DN14" s="476">
        <f t="shared" si="19"/>
        <v>1845000000</v>
      </c>
      <c r="DO14" s="535"/>
      <c r="DP14" s="528"/>
    </row>
    <row r="15" spans="1:120" ht="45" customHeight="1" thickBot="1" x14ac:dyDescent="0.25">
      <c r="A15" s="25" t="s">
        <v>11</v>
      </c>
      <c r="B15" s="8">
        <v>41907</v>
      </c>
      <c r="C15" s="9" t="s">
        <v>12</v>
      </c>
      <c r="D15" s="10">
        <v>41909</v>
      </c>
      <c r="E15" s="113" t="s">
        <v>21</v>
      </c>
      <c r="F15" s="83">
        <v>29078000</v>
      </c>
      <c r="G15" s="84">
        <v>141383000</v>
      </c>
      <c r="H15" s="84">
        <v>716000</v>
      </c>
      <c r="I15" s="114">
        <v>84074000</v>
      </c>
      <c r="J15" s="64">
        <f t="shared" si="0"/>
        <v>255251000</v>
      </c>
      <c r="K15" s="684"/>
      <c r="L15" s="11">
        <v>30064100</v>
      </c>
      <c r="M15" s="11">
        <v>195560400</v>
      </c>
      <c r="N15" s="11">
        <v>1398200</v>
      </c>
      <c r="O15" s="11">
        <v>208183600</v>
      </c>
      <c r="P15" s="12">
        <f t="shared" si="1"/>
        <v>435206300</v>
      </c>
      <c r="R15" s="129"/>
      <c r="S15" s="92"/>
      <c r="T15" s="92"/>
      <c r="U15" s="101"/>
      <c r="V15" s="142" t="s">
        <v>88</v>
      </c>
      <c r="W15" s="27"/>
      <c r="X15" s="28"/>
      <c r="Y15" s="29"/>
      <c r="Z15" s="115" t="s">
        <v>21</v>
      </c>
      <c r="AA15" s="164" t="e">
        <f>ROUND(L15*#REF!,-3)+3328700</f>
        <v>#REF!</v>
      </c>
      <c r="AB15" s="34" t="e">
        <f>ROUND(M15*#REF!,-3)+21299200</f>
        <v>#REF!</v>
      </c>
      <c r="AC15" s="34">
        <f>ROUND(N15,-3)+222900</f>
        <v>1620900</v>
      </c>
      <c r="AD15" s="34" t="e">
        <f>ROUND(O15*#REF!*1.06,-3)+29875700</f>
        <v>#REF!</v>
      </c>
      <c r="AE15" s="35" t="e">
        <f t="shared" si="25"/>
        <v>#REF!</v>
      </c>
      <c r="AF15" s="152"/>
      <c r="AG15" s="155"/>
      <c r="AH15" s="175" t="s">
        <v>74</v>
      </c>
      <c r="AI15" s="189" t="e">
        <f>#REF!+AI13</f>
        <v>#REF!</v>
      </c>
      <c r="AJ15" s="190" t="e">
        <f>#REF!+AJ13</f>
        <v>#REF!</v>
      </c>
      <c r="AK15" s="190" t="e">
        <f>#REF!+AK13</f>
        <v>#REF!</v>
      </c>
      <c r="AL15" s="190" t="e">
        <f>#REF!+AL13</f>
        <v>#REF!</v>
      </c>
      <c r="AM15" s="191" t="e">
        <f t="shared" si="2"/>
        <v>#REF!</v>
      </c>
      <c r="AO15" s="25" t="s">
        <v>11</v>
      </c>
      <c r="AP15" s="8">
        <v>41907</v>
      </c>
      <c r="AQ15" s="9" t="s">
        <v>12</v>
      </c>
      <c r="AR15" s="10">
        <v>41909</v>
      </c>
      <c r="AS15" s="113" t="s">
        <v>21</v>
      </c>
      <c r="AT15" s="83">
        <v>29078000</v>
      </c>
      <c r="AU15" s="84">
        <v>141383000</v>
      </c>
      <c r="AV15" s="84">
        <v>716000</v>
      </c>
      <c r="AW15" s="114">
        <v>84074000</v>
      </c>
      <c r="AX15" s="64">
        <f t="shared" si="3"/>
        <v>255251000</v>
      </c>
      <c r="AY15" s="684"/>
      <c r="AZ15" s="11">
        <v>30064100</v>
      </c>
      <c r="BA15" s="11">
        <v>195560400</v>
      </c>
      <c r="BB15" s="11">
        <v>1398200</v>
      </c>
      <c r="BC15" s="11">
        <v>208183600</v>
      </c>
      <c r="BD15" s="12">
        <f t="shared" si="4"/>
        <v>435206300</v>
      </c>
      <c r="BF15" s="129"/>
      <c r="BG15" s="92"/>
      <c r="BH15" s="92"/>
      <c r="BI15" s="101"/>
      <c r="BJ15" s="247" t="s">
        <v>87</v>
      </c>
      <c r="BK15" s="248">
        <v>42172</v>
      </c>
      <c r="BL15" s="249" t="s">
        <v>12</v>
      </c>
      <c r="BM15" s="250">
        <f t="shared" si="5"/>
        <v>42174</v>
      </c>
      <c r="BN15" s="258" t="s">
        <v>20</v>
      </c>
      <c r="BO15" s="259">
        <v>35186700</v>
      </c>
      <c r="BP15" s="260">
        <v>328681200</v>
      </c>
      <c r="BQ15" s="260">
        <v>1707900</v>
      </c>
      <c r="BR15" s="260">
        <v>295668700</v>
      </c>
      <c r="BS15" s="261">
        <f t="shared" si="10"/>
        <v>661244500</v>
      </c>
      <c r="BT15" s="262">
        <v>35970200</v>
      </c>
      <c r="BU15" s="260">
        <v>286081800</v>
      </c>
      <c r="BV15" s="260">
        <v>1134900</v>
      </c>
      <c r="BW15" s="260">
        <v>395873800</v>
      </c>
      <c r="BX15" s="256">
        <f t="shared" si="6"/>
        <v>719060700</v>
      </c>
      <c r="BY15" s="262">
        <f t="shared" si="7"/>
        <v>783500</v>
      </c>
      <c r="BZ15" s="260">
        <f t="shared" si="7"/>
        <v>-42599400</v>
      </c>
      <c r="CA15" s="260">
        <f t="shared" si="7"/>
        <v>-573000</v>
      </c>
      <c r="CB15" s="260">
        <f t="shared" si="7"/>
        <v>100205100</v>
      </c>
      <c r="CC15" s="256">
        <f t="shared" si="8"/>
        <v>57816200</v>
      </c>
      <c r="CD15" s="256">
        <v>164</v>
      </c>
      <c r="CE15" s="294" t="s">
        <v>98</v>
      </c>
      <c r="CF15" s="293" t="s">
        <v>97</v>
      </c>
      <c r="CG15" s="297"/>
      <c r="CK15" s="129"/>
      <c r="CL15" s="92"/>
      <c r="CM15" s="92"/>
      <c r="CN15" s="101"/>
      <c r="CO15" s="101"/>
      <c r="CP15" s="504" t="s">
        <v>154</v>
      </c>
      <c r="CQ15" s="374">
        <v>45132</v>
      </c>
      <c r="CR15" s="375" t="s">
        <v>12</v>
      </c>
      <c r="CS15" s="376">
        <f>CQ15+2</f>
        <v>45134</v>
      </c>
      <c r="CT15" s="497" t="s">
        <v>146</v>
      </c>
      <c r="CU15" s="470" t="s">
        <v>186</v>
      </c>
      <c r="CV15" s="388">
        <v>0</v>
      </c>
      <c r="CW15" s="76">
        <v>100000000</v>
      </c>
      <c r="CX15" s="76">
        <v>850000000</v>
      </c>
      <c r="CY15" s="308">
        <v>1000000</v>
      </c>
      <c r="CZ15" s="76">
        <v>3000000</v>
      </c>
      <c r="DA15" s="415">
        <f t="shared" si="12"/>
        <v>954000000</v>
      </c>
      <c r="DB15" s="388"/>
      <c r="DC15" s="76"/>
      <c r="DD15" s="76"/>
      <c r="DE15" s="76"/>
      <c r="DF15" s="76"/>
      <c r="DG15" s="77">
        <f t="shared" si="13"/>
        <v>0</v>
      </c>
      <c r="DI15" s="479">
        <f t="shared" si="14"/>
        <v>0</v>
      </c>
      <c r="DJ15" s="480">
        <f t="shared" si="15"/>
        <v>100000000</v>
      </c>
      <c r="DK15" s="480">
        <f t="shared" si="16"/>
        <v>850000000</v>
      </c>
      <c r="DL15" s="480">
        <f t="shared" si="17"/>
        <v>1000000</v>
      </c>
      <c r="DM15" s="480">
        <f t="shared" si="18"/>
        <v>3000000</v>
      </c>
      <c r="DN15" s="481">
        <f t="shared" si="19"/>
        <v>954000000</v>
      </c>
      <c r="DP15" s="577"/>
    </row>
    <row r="16" spans="1:120" ht="45" customHeight="1" thickBot="1" x14ac:dyDescent="0.25">
      <c r="A16" s="498"/>
      <c r="B16" s="232"/>
      <c r="C16" s="233"/>
      <c r="D16" s="234"/>
      <c r="E16" s="351"/>
      <c r="F16" s="499"/>
      <c r="G16" s="500"/>
      <c r="H16" s="500"/>
      <c r="I16" s="183"/>
      <c r="J16" s="501"/>
      <c r="K16" s="493"/>
      <c r="L16" s="125"/>
      <c r="M16" s="125"/>
      <c r="N16" s="125"/>
      <c r="O16" s="125"/>
      <c r="P16" s="127"/>
      <c r="R16" s="129"/>
      <c r="S16" s="92"/>
      <c r="T16" s="92"/>
      <c r="U16" s="101"/>
      <c r="V16" s="143"/>
      <c r="W16" s="117"/>
      <c r="X16" s="118"/>
      <c r="Y16" s="119"/>
      <c r="Z16" s="123"/>
      <c r="AA16" s="136"/>
      <c r="AB16" s="76"/>
      <c r="AC16" s="76"/>
      <c r="AD16" s="76"/>
      <c r="AE16" s="77"/>
      <c r="AF16" s="155"/>
      <c r="AG16" s="155"/>
      <c r="AH16" s="502"/>
      <c r="AI16" s="503"/>
      <c r="AJ16" s="503"/>
      <c r="AK16" s="503"/>
      <c r="AL16" s="503"/>
      <c r="AM16" s="503"/>
      <c r="AO16" s="498"/>
      <c r="AP16" s="232"/>
      <c r="AQ16" s="233"/>
      <c r="AR16" s="234"/>
      <c r="AS16" s="351"/>
      <c r="AT16" s="499"/>
      <c r="AU16" s="500"/>
      <c r="AV16" s="500"/>
      <c r="AW16" s="183"/>
      <c r="AX16" s="501"/>
      <c r="AY16" s="493"/>
      <c r="AZ16" s="125"/>
      <c r="BA16" s="125"/>
      <c r="BB16" s="125"/>
      <c r="BC16" s="125"/>
      <c r="BD16" s="127"/>
      <c r="BF16" s="129"/>
      <c r="BG16" s="92"/>
      <c r="BH16" s="92"/>
      <c r="BI16" s="101"/>
      <c r="BJ16" s="247"/>
      <c r="BK16" s="248"/>
      <c r="BL16" s="249"/>
      <c r="BM16" s="250"/>
      <c r="BN16" s="251"/>
      <c r="BO16" s="252"/>
      <c r="BP16" s="253"/>
      <c r="BQ16" s="264"/>
      <c r="BR16" s="253"/>
      <c r="BS16" s="261"/>
      <c r="BT16" s="255"/>
      <c r="BU16" s="253"/>
      <c r="BV16" s="264"/>
      <c r="BW16" s="253"/>
      <c r="BX16" s="256"/>
      <c r="BY16" s="262"/>
      <c r="BZ16" s="260"/>
      <c r="CA16" s="260"/>
      <c r="CB16" s="260"/>
      <c r="CC16" s="256"/>
      <c r="CD16" s="256"/>
      <c r="CE16" s="294"/>
      <c r="CF16" s="293"/>
      <c r="CG16" s="297"/>
      <c r="CK16" s="129"/>
      <c r="CL16" s="92"/>
      <c r="CM16" s="92"/>
      <c r="CN16" s="101"/>
      <c r="CO16" s="101"/>
      <c r="CP16" s="536" t="s">
        <v>153</v>
      </c>
      <c r="CQ16" s="537">
        <v>45174</v>
      </c>
      <c r="CR16" s="538" t="s">
        <v>12</v>
      </c>
      <c r="CS16" s="539">
        <f>CQ16+2</f>
        <v>45176</v>
      </c>
      <c r="CT16" s="351" t="s">
        <v>191</v>
      </c>
      <c r="CU16" s="540" t="s">
        <v>185</v>
      </c>
      <c r="CV16" s="235">
        <v>0</v>
      </c>
      <c r="CW16" s="125">
        <v>100000000</v>
      </c>
      <c r="CX16" s="125">
        <v>850000000</v>
      </c>
      <c r="CY16" s="126">
        <v>1000000</v>
      </c>
      <c r="CZ16" s="125">
        <v>3000000</v>
      </c>
      <c r="DA16" s="416">
        <f t="shared" si="12"/>
        <v>954000000</v>
      </c>
      <c r="DB16" s="235"/>
      <c r="DC16" s="125"/>
      <c r="DD16" s="125"/>
      <c r="DE16" s="125"/>
      <c r="DF16" s="125"/>
      <c r="DG16" s="127">
        <f t="shared" si="13"/>
        <v>0</v>
      </c>
      <c r="DI16" s="541">
        <f t="shared" si="14"/>
        <v>0</v>
      </c>
      <c r="DJ16" s="542">
        <f t="shared" si="15"/>
        <v>100000000</v>
      </c>
      <c r="DK16" s="542">
        <f t="shared" si="16"/>
        <v>850000000</v>
      </c>
      <c r="DL16" s="542">
        <f t="shared" si="17"/>
        <v>1000000</v>
      </c>
      <c r="DM16" s="542">
        <f t="shared" si="18"/>
        <v>3000000</v>
      </c>
      <c r="DN16" s="543">
        <f t="shared" si="19"/>
        <v>954000000</v>
      </c>
      <c r="DP16" s="544"/>
    </row>
    <row r="17" spans="1:120" ht="45" customHeight="1" thickBot="1" x14ac:dyDescent="0.25">
      <c r="A17" s="142" t="s">
        <v>47</v>
      </c>
      <c r="B17" s="27">
        <v>41938</v>
      </c>
      <c r="C17" s="28" t="s">
        <v>12</v>
      </c>
      <c r="D17" s="29">
        <v>41940</v>
      </c>
      <c r="E17" s="115" t="s">
        <v>21</v>
      </c>
      <c r="F17" s="85">
        <v>41888000</v>
      </c>
      <c r="G17" s="86">
        <v>129783000</v>
      </c>
      <c r="H17" s="86">
        <v>705000</v>
      </c>
      <c r="I17" s="89">
        <v>142636000</v>
      </c>
      <c r="J17" s="79">
        <f t="shared" si="0"/>
        <v>315012000</v>
      </c>
      <c r="K17" s="664" t="s">
        <v>17</v>
      </c>
      <c r="L17" s="34">
        <v>41888000</v>
      </c>
      <c r="M17" s="34">
        <v>129783000</v>
      </c>
      <c r="N17" s="34">
        <v>705000</v>
      </c>
      <c r="O17" s="34">
        <v>142636000</v>
      </c>
      <c r="P17" s="35">
        <f t="shared" si="1"/>
        <v>315012000</v>
      </c>
      <c r="R17" s="129"/>
      <c r="S17" s="666" t="s">
        <v>59</v>
      </c>
      <c r="T17" s="666"/>
      <c r="U17" s="101"/>
      <c r="V17" s="140" t="s">
        <v>88</v>
      </c>
      <c r="W17" s="3"/>
      <c r="X17" s="4"/>
      <c r="Y17" s="5"/>
      <c r="Z17" s="111" t="s">
        <v>21</v>
      </c>
      <c r="AA17" s="107" t="e">
        <f>ROUND(L17*#REF!,-3)+3328700</f>
        <v>#REF!</v>
      </c>
      <c r="AB17" s="6" t="e">
        <f>ROUND(M17*#REF!,-3)+21299200</f>
        <v>#REF!</v>
      </c>
      <c r="AC17" s="6">
        <f>ROUND(N17,-3)+222900</f>
        <v>927900</v>
      </c>
      <c r="AD17" s="6" t="e">
        <f>ROUND(O17*#REF!*1.06,-3)+29875700</f>
        <v>#REF!</v>
      </c>
      <c r="AE17" s="7" t="e">
        <f t="shared" si="25"/>
        <v>#REF!</v>
      </c>
      <c r="AO17" s="142" t="s">
        <v>47</v>
      </c>
      <c r="AP17" s="27">
        <v>41938</v>
      </c>
      <c r="AQ17" s="28" t="s">
        <v>12</v>
      </c>
      <c r="AR17" s="29">
        <v>41940</v>
      </c>
      <c r="AS17" s="115" t="s">
        <v>21</v>
      </c>
      <c r="AT17" s="85">
        <v>41888000</v>
      </c>
      <c r="AU17" s="86">
        <v>129783000</v>
      </c>
      <c r="AV17" s="86">
        <v>705000</v>
      </c>
      <c r="AW17" s="89">
        <v>142636000</v>
      </c>
      <c r="AX17" s="79">
        <f t="shared" si="3"/>
        <v>315012000</v>
      </c>
      <c r="AY17" s="664" t="s">
        <v>17</v>
      </c>
      <c r="AZ17" s="34">
        <v>41888000</v>
      </c>
      <c r="BA17" s="34">
        <v>129783000</v>
      </c>
      <c r="BB17" s="34">
        <v>705000</v>
      </c>
      <c r="BC17" s="34">
        <v>142636000</v>
      </c>
      <c r="BD17" s="35">
        <f t="shared" si="4"/>
        <v>315012000</v>
      </c>
      <c r="BF17" s="129"/>
      <c r="BG17" s="666" t="s">
        <v>59</v>
      </c>
      <c r="BH17" s="666"/>
      <c r="BI17" s="101"/>
      <c r="BJ17" s="247" t="s">
        <v>89</v>
      </c>
      <c r="BK17" s="248">
        <v>42202</v>
      </c>
      <c r="BL17" s="249" t="s">
        <v>12</v>
      </c>
      <c r="BM17" s="250">
        <f t="shared" si="5"/>
        <v>42204</v>
      </c>
      <c r="BN17" s="263" t="s">
        <v>20</v>
      </c>
      <c r="BO17" s="252">
        <v>45895700</v>
      </c>
      <c r="BP17" s="253">
        <v>506139200</v>
      </c>
      <c r="BQ17" s="264">
        <v>5098900</v>
      </c>
      <c r="BR17" s="253">
        <v>558416700</v>
      </c>
      <c r="BS17" s="261">
        <f t="shared" si="10"/>
        <v>1115550500</v>
      </c>
      <c r="BT17" s="255">
        <v>34202700</v>
      </c>
      <c r="BU17" s="253">
        <v>302669800</v>
      </c>
      <c r="BV17" s="264">
        <v>1108600</v>
      </c>
      <c r="BW17" s="253">
        <v>401151200</v>
      </c>
      <c r="BX17" s="256">
        <f t="shared" si="6"/>
        <v>739132300</v>
      </c>
      <c r="BY17" s="262">
        <f t="shared" si="7"/>
        <v>-11693000</v>
      </c>
      <c r="BZ17" s="260">
        <f t="shared" si="7"/>
        <v>-203469400</v>
      </c>
      <c r="CA17" s="260">
        <f t="shared" si="7"/>
        <v>-3990300</v>
      </c>
      <c r="CB17" s="260">
        <f t="shared" si="7"/>
        <v>-157265500</v>
      </c>
      <c r="CC17" s="256">
        <f t="shared" si="8"/>
        <v>-376418200</v>
      </c>
      <c r="CD17" s="256">
        <v>166</v>
      </c>
      <c r="CE17" s="294" t="s">
        <v>99</v>
      </c>
      <c r="CF17" s="293" t="s">
        <v>93</v>
      </c>
      <c r="CG17" s="297"/>
      <c r="CK17" s="129"/>
      <c r="CL17" s="666" t="s">
        <v>121</v>
      </c>
      <c r="CM17" s="666"/>
      <c r="CN17" s="101"/>
      <c r="CO17" s="101"/>
      <c r="CP17" s="551" t="s">
        <v>172</v>
      </c>
      <c r="CQ17" s="552">
        <v>45180</v>
      </c>
      <c r="CR17" s="553" t="s">
        <v>12</v>
      </c>
      <c r="CS17" s="554">
        <f>CQ17+2</f>
        <v>45182</v>
      </c>
      <c r="CT17" s="555" t="s">
        <v>147</v>
      </c>
      <c r="CU17" s="556" t="s">
        <v>187</v>
      </c>
      <c r="CV17" s="487">
        <v>0</v>
      </c>
      <c r="CW17" s="488">
        <v>100000000</v>
      </c>
      <c r="CX17" s="488">
        <v>850000000</v>
      </c>
      <c r="CY17" s="557">
        <v>1000000</v>
      </c>
      <c r="CZ17" s="488">
        <v>3000000</v>
      </c>
      <c r="DA17" s="558">
        <f t="shared" si="12"/>
        <v>954000000</v>
      </c>
      <c r="DB17" s="487"/>
      <c r="DC17" s="488"/>
      <c r="DD17" s="488"/>
      <c r="DE17" s="488"/>
      <c r="DF17" s="488"/>
      <c r="DG17" s="559">
        <f t="shared" si="13"/>
        <v>0</v>
      </c>
      <c r="DH17" s="560"/>
      <c r="DI17" s="561">
        <f t="shared" si="14"/>
        <v>0</v>
      </c>
      <c r="DJ17" s="562">
        <f t="shared" si="15"/>
        <v>100000000</v>
      </c>
      <c r="DK17" s="562">
        <f t="shared" si="16"/>
        <v>850000000</v>
      </c>
      <c r="DL17" s="563">
        <f t="shared" si="17"/>
        <v>1000000</v>
      </c>
      <c r="DM17" s="562">
        <f t="shared" si="18"/>
        <v>3000000</v>
      </c>
      <c r="DN17" s="564">
        <f t="shared" si="19"/>
        <v>954000000</v>
      </c>
      <c r="DO17" s="568"/>
      <c r="DP17" s="565"/>
    </row>
    <row r="18" spans="1:120" ht="45" customHeight="1" x14ac:dyDescent="0.2">
      <c r="A18" s="143"/>
      <c r="B18" s="117"/>
      <c r="C18" s="118"/>
      <c r="D18" s="119"/>
      <c r="E18" s="123"/>
      <c r="F18" s="120"/>
      <c r="G18" s="88"/>
      <c r="H18" s="88"/>
      <c r="I18" s="121"/>
      <c r="J18" s="122"/>
      <c r="K18" s="665"/>
      <c r="L18" s="125"/>
      <c r="M18" s="125"/>
      <c r="N18" s="125"/>
      <c r="O18" s="125"/>
      <c r="P18" s="127"/>
      <c r="R18" s="129"/>
      <c r="S18" s="455"/>
      <c r="T18" s="455"/>
      <c r="U18" s="101"/>
      <c r="V18" s="140"/>
      <c r="W18" s="3"/>
      <c r="X18" s="4"/>
      <c r="Y18" s="5"/>
      <c r="Z18" s="111"/>
      <c r="AA18" s="107"/>
      <c r="AB18" s="6"/>
      <c r="AC18" s="6"/>
      <c r="AD18" s="6"/>
      <c r="AE18" s="7"/>
      <c r="AO18" s="143"/>
      <c r="AP18" s="117"/>
      <c r="AQ18" s="118"/>
      <c r="AR18" s="119"/>
      <c r="AS18" s="123"/>
      <c r="AT18" s="120"/>
      <c r="AU18" s="88"/>
      <c r="AV18" s="88"/>
      <c r="AW18" s="121"/>
      <c r="AX18" s="122"/>
      <c r="AY18" s="665"/>
      <c r="AZ18" s="125"/>
      <c r="BA18" s="125"/>
      <c r="BB18" s="125"/>
      <c r="BC18" s="125"/>
      <c r="BD18" s="127"/>
      <c r="BF18" s="129"/>
      <c r="BG18" s="455"/>
      <c r="BH18" s="455"/>
      <c r="BI18" s="101"/>
      <c r="BJ18" s="265"/>
      <c r="BK18" s="266"/>
      <c r="BL18" s="267"/>
      <c r="BM18" s="268"/>
      <c r="BN18" s="251"/>
      <c r="BO18" s="252"/>
      <c r="BP18" s="253"/>
      <c r="BQ18" s="264"/>
      <c r="BR18" s="253"/>
      <c r="BS18" s="254"/>
      <c r="BT18" s="255"/>
      <c r="BU18" s="253"/>
      <c r="BV18" s="264"/>
      <c r="BW18" s="253"/>
      <c r="BX18" s="257"/>
      <c r="BY18" s="255"/>
      <c r="BZ18" s="253"/>
      <c r="CA18" s="253"/>
      <c r="CB18" s="253"/>
      <c r="CC18" s="257"/>
      <c r="CD18" s="456"/>
      <c r="CE18" s="294"/>
      <c r="CF18" s="293"/>
      <c r="CG18" s="297"/>
      <c r="CK18" s="129"/>
      <c r="CL18" s="455"/>
      <c r="CM18" s="455"/>
      <c r="CN18" s="101"/>
      <c r="CO18" s="101"/>
      <c r="CP18" s="143" t="s">
        <v>166</v>
      </c>
      <c r="CQ18" s="374">
        <v>45239</v>
      </c>
      <c r="CR18" s="375" t="s">
        <v>12</v>
      </c>
      <c r="CS18" s="376">
        <v>45242</v>
      </c>
      <c r="CT18" s="497" t="s">
        <v>148</v>
      </c>
      <c r="CU18" s="470"/>
      <c r="CV18" s="388">
        <v>80000000</v>
      </c>
      <c r="CW18" s="76">
        <v>900000000</v>
      </c>
      <c r="CX18" s="76">
        <v>1890000000</v>
      </c>
      <c r="CY18" s="308">
        <v>5000000</v>
      </c>
      <c r="CZ18" s="76">
        <v>1625000000</v>
      </c>
      <c r="DA18" s="35">
        <f>SUM(CV18:CZ18)</f>
        <v>4500000000</v>
      </c>
      <c r="DB18" s="545"/>
      <c r="DC18" s="546"/>
      <c r="DD18" s="76"/>
      <c r="DE18" s="76"/>
      <c r="DF18" s="76"/>
      <c r="DG18" s="35">
        <f>SUM(DB18:DF18)</f>
        <v>0</v>
      </c>
      <c r="DI18" s="566">
        <f t="shared" si="14"/>
        <v>80000000</v>
      </c>
      <c r="DJ18" s="567">
        <f t="shared" si="15"/>
        <v>900000000</v>
      </c>
      <c r="DK18" s="567">
        <f t="shared" si="16"/>
        <v>1890000000</v>
      </c>
      <c r="DL18" s="567">
        <f t="shared" si="17"/>
        <v>5000000</v>
      </c>
      <c r="DM18" s="567">
        <f t="shared" si="18"/>
        <v>1625000000</v>
      </c>
      <c r="DN18" s="549">
        <f t="shared" si="19"/>
        <v>4500000000</v>
      </c>
      <c r="DO18" s="569"/>
      <c r="DP18" s="550"/>
    </row>
    <row r="19" spans="1:120" ht="45" customHeight="1" x14ac:dyDescent="0.2">
      <c r="A19" s="143"/>
      <c r="B19" s="117"/>
      <c r="C19" s="118"/>
      <c r="D19" s="119"/>
      <c r="E19" s="123"/>
      <c r="F19" s="120"/>
      <c r="G19" s="88"/>
      <c r="H19" s="88"/>
      <c r="I19" s="121"/>
      <c r="J19" s="122"/>
      <c r="K19" s="665"/>
      <c r="L19" s="125"/>
      <c r="M19" s="125"/>
      <c r="N19" s="125"/>
      <c r="O19" s="125"/>
      <c r="P19" s="127"/>
      <c r="R19" s="129"/>
      <c r="S19" s="455"/>
      <c r="T19" s="455"/>
      <c r="U19" s="101"/>
      <c r="V19" s="140"/>
      <c r="W19" s="3"/>
      <c r="X19" s="4"/>
      <c r="Y19" s="5"/>
      <c r="Z19" s="111"/>
      <c r="AA19" s="107"/>
      <c r="AB19" s="6"/>
      <c r="AC19" s="6"/>
      <c r="AD19" s="6"/>
      <c r="AE19" s="7"/>
      <c r="AO19" s="143"/>
      <c r="AP19" s="117"/>
      <c r="AQ19" s="118"/>
      <c r="AR19" s="119"/>
      <c r="AS19" s="123"/>
      <c r="AT19" s="120"/>
      <c r="AU19" s="88"/>
      <c r="AV19" s="88"/>
      <c r="AW19" s="121"/>
      <c r="AX19" s="122"/>
      <c r="AY19" s="665"/>
      <c r="AZ19" s="125"/>
      <c r="BA19" s="125"/>
      <c r="BB19" s="125"/>
      <c r="BC19" s="125"/>
      <c r="BD19" s="127"/>
      <c r="BF19" s="129"/>
      <c r="BG19" s="455"/>
      <c r="BH19" s="455"/>
      <c r="BI19" s="101"/>
      <c r="BJ19" s="265"/>
      <c r="BK19" s="266"/>
      <c r="BL19" s="267"/>
      <c r="BM19" s="268"/>
      <c r="BN19" s="251"/>
      <c r="BO19" s="252"/>
      <c r="BP19" s="253"/>
      <c r="BQ19" s="264"/>
      <c r="BR19" s="253"/>
      <c r="BS19" s="254"/>
      <c r="BT19" s="255"/>
      <c r="BU19" s="253"/>
      <c r="BV19" s="264"/>
      <c r="BW19" s="253"/>
      <c r="BX19" s="257"/>
      <c r="BY19" s="255"/>
      <c r="BZ19" s="253"/>
      <c r="CA19" s="253"/>
      <c r="CB19" s="253"/>
      <c r="CC19" s="257"/>
      <c r="CD19" s="456"/>
      <c r="CE19" s="294"/>
      <c r="CF19" s="293"/>
      <c r="CG19" s="297"/>
      <c r="CK19" s="129"/>
      <c r="CL19" s="455"/>
      <c r="CM19" s="455"/>
      <c r="CN19" s="101"/>
      <c r="CO19" s="101"/>
      <c r="CP19" s="143" t="s">
        <v>173</v>
      </c>
      <c r="CQ19" s="374"/>
      <c r="CR19" s="375" t="s">
        <v>12</v>
      </c>
      <c r="CS19" s="376"/>
      <c r="CT19" s="497" t="s">
        <v>149</v>
      </c>
      <c r="CU19" s="470"/>
      <c r="CV19" s="388">
        <v>20000000</v>
      </c>
      <c r="CW19" s="76">
        <v>230000000</v>
      </c>
      <c r="CX19" s="76">
        <v>760000000</v>
      </c>
      <c r="CY19" s="308">
        <v>2000000</v>
      </c>
      <c r="CZ19" s="76">
        <v>210000000</v>
      </c>
      <c r="DA19" s="416">
        <f>SUM(CV19:CZ19)</f>
        <v>1222000000</v>
      </c>
      <c r="DB19" s="545"/>
      <c r="DC19" s="546"/>
      <c r="DD19" s="76"/>
      <c r="DE19" s="76"/>
      <c r="DF19" s="76"/>
      <c r="DG19" s="127">
        <f>SUM(DB19:DF19)</f>
        <v>0</v>
      </c>
      <c r="DI19" s="547">
        <f t="shared" si="14"/>
        <v>20000000</v>
      </c>
      <c r="DJ19" s="548">
        <f t="shared" si="15"/>
        <v>230000000</v>
      </c>
      <c r="DK19" s="548">
        <f t="shared" si="16"/>
        <v>760000000</v>
      </c>
      <c r="DL19" s="548">
        <f t="shared" si="17"/>
        <v>2000000</v>
      </c>
      <c r="DM19" s="548">
        <f t="shared" si="18"/>
        <v>210000000</v>
      </c>
      <c r="DN19" s="549">
        <f t="shared" si="19"/>
        <v>1222000000</v>
      </c>
      <c r="DP19" s="550"/>
    </row>
    <row r="20" spans="1:120" ht="45" customHeight="1" x14ac:dyDescent="0.2">
      <c r="A20" s="24" t="s">
        <v>41</v>
      </c>
      <c r="B20" s="3">
        <v>41978</v>
      </c>
      <c r="C20" s="4" t="s">
        <v>12</v>
      </c>
      <c r="D20" s="5">
        <v>41980</v>
      </c>
      <c r="E20" s="111" t="s">
        <v>21</v>
      </c>
      <c r="F20" s="81">
        <v>34486000</v>
      </c>
      <c r="G20" s="80">
        <v>103656000</v>
      </c>
      <c r="H20" s="80">
        <v>697000</v>
      </c>
      <c r="I20" s="87">
        <v>61011000</v>
      </c>
      <c r="J20" s="75">
        <f t="shared" si="0"/>
        <v>199850000</v>
      </c>
      <c r="K20" s="665"/>
      <c r="L20" s="11">
        <v>34486000</v>
      </c>
      <c r="M20" s="11">
        <v>103656000</v>
      </c>
      <c r="N20" s="11">
        <v>697000</v>
      </c>
      <c r="O20" s="11">
        <v>61011000</v>
      </c>
      <c r="P20" s="12">
        <f t="shared" si="1"/>
        <v>199850000</v>
      </c>
      <c r="R20" s="129"/>
      <c r="S20" s="94" t="s">
        <v>16</v>
      </c>
      <c r="T20" s="96">
        <v>0.86599999999999999</v>
      </c>
      <c r="U20" s="101" t="s">
        <v>29</v>
      </c>
      <c r="V20" s="140" t="s">
        <v>79</v>
      </c>
      <c r="W20" s="3"/>
      <c r="X20" s="4"/>
      <c r="Y20" s="5"/>
      <c r="Z20" s="111" t="s">
        <v>21</v>
      </c>
      <c r="AA20" s="107" t="e">
        <f>ROUND(L20*#REF!,-3)+3328700</f>
        <v>#REF!</v>
      </c>
      <c r="AB20" s="6" t="e">
        <f>ROUND(M20*#REF!,-3)+21299200</f>
        <v>#REF!</v>
      </c>
      <c r="AC20" s="6">
        <f>ROUND(N20,-3)+222900</f>
        <v>919900</v>
      </c>
      <c r="AD20" s="6" t="e">
        <f>ROUND(O20*#REF!*1.06,-3)+29875700</f>
        <v>#REF!</v>
      </c>
      <c r="AE20" s="7" t="e">
        <f t="shared" si="25"/>
        <v>#REF!</v>
      </c>
      <c r="AH20" s="128" t="s">
        <v>75</v>
      </c>
      <c r="AI20" s="192" t="e">
        <f>#REF!+AI13</f>
        <v>#REF!</v>
      </c>
      <c r="AJ20" s="192" t="e">
        <f>#REF!+AJ13</f>
        <v>#REF!</v>
      </c>
      <c r="AK20" s="192" t="e">
        <f>#REF!+AK13</f>
        <v>#REF!</v>
      </c>
      <c r="AL20" s="192" t="e">
        <f>#REF!+AL13</f>
        <v>#REF!</v>
      </c>
      <c r="AM20" s="192" t="e">
        <f>SUM(AI20:AL20)</f>
        <v>#REF!</v>
      </c>
      <c r="AO20" s="24" t="s">
        <v>41</v>
      </c>
      <c r="AP20" s="3">
        <v>41978</v>
      </c>
      <c r="AQ20" s="4" t="s">
        <v>12</v>
      </c>
      <c r="AR20" s="5">
        <v>41980</v>
      </c>
      <c r="AS20" s="111" t="s">
        <v>21</v>
      </c>
      <c r="AT20" s="81">
        <v>34486000</v>
      </c>
      <c r="AU20" s="80">
        <v>103656000</v>
      </c>
      <c r="AV20" s="80">
        <v>697000</v>
      </c>
      <c r="AW20" s="87">
        <v>61011000</v>
      </c>
      <c r="AX20" s="75">
        <f t="shared" si="3"/>
        <v>199850000</v>
      </c>
      <c r="AY20" s="667"/>
      <c r="AZ20" s="11">
        <v>34486000</v>
      </c>
      <c r="BA20" s="11">
        <v>103656000</v>
      </c>
      <c r="BB20" s="11">
        <v>697000</v>
      </c>
      <c r="BC20" s="11">
        <v>61011000</v>
      </c>
      <c r="BD20" s="12">
        <f t="shared" si="4"/>
        <v>199850000</v>
      </c>
      <c r="BF20" s="129"/>
      <c r="BG20" s="94" t="s">
        <v>16</v>
      </c>
      <c r="BH20" s="96">
        <v>0.86599999999999999</v>
      </c>
      <c r="BI20" s="101" t="s">
        <v>29</v>
      </c>
      <c r="BJ20" s="156" t="s">
        <v>79</v>
      </c>
      <c r="BK20" s="157">
        <v>42236</v>
      </c>
      <c r="BL20" s="158" t="s">
        <v>12</v>
      </c>
      <c r="BM20" s="159">
        <f t="shared" si="5"/>
        <v>42238</v>
      </c>
      <c r="BN20" s="160" t="s">
        <v>46</v>
      </c>
      <c r="BO20" s="161">
        <v>50636000</v>
      </c>
      <c r="BP20" s="162">
        <v>241758000</v>
      </c>
      <c r="BQ20" s="162">
        <v>1120000</v>
      </c>
      <c r="BR20" s="162">
        <v>1064368000</v>
      </c>
      <c r="BS20" s="205">
        <f t="shared" si="10"/>
        <v>1357882000</v>
      </c>
      <c r="BT20" s="213">
        <v>46183900</v>
      </c>
      <c r="BU20" s="162">
        <v>263592000</v>
      </c>
      <c r="BV20" s="162">
        <v>600900</v>
      </c>
      <c r="BW20" s="162">
        <v>1337166900</v>
      </c>
      <c r="BX20" s="163">
        <f t="shared" si="6"/>
        <v>1647543700</v>
      </c>
      <c r="BY20" s="213">
        <f t="shared" si="7"/>
        <v>-4452100</v>
      </c>
      <c r="BZ20" s="162">
        <f t="shared" si="7"/>
        <v>21834000</v>
      </c>
      <c r="CA20" s="162">
        <f t="shared" si="7"/>
        <v>-519100</v>
      </c>
      <c r="CB20" s="162">
        <f t="shared" si="7"/>
        <v>272798900</v>
      </c>
      <c r="CC20" s="163">
        <f t="shared" si="8"/>
        <v>289661700</v>
      </c>
      <c r="CD20" s="301"/>
      <c r="CE20" s="302"/>
      <c r="CF20" s="303"/>
      <c r="CG20" s="298"/>
      <c r="CH20" s="236">
        <f>BX20/BS20</f>
        <v>1.2133187567108188</v>
      </c>
      <c r="CK20" s="129"/>
      <c r="CL20" s="94" t="s">
        <v>16</v>
      </c>
      <c r="CM20" s="96">
        <v>0.84199999999999997</v>
      </c>
      <c r="CN20" s="101" t="s">
        <v>29</v>
      </c>
      <c r="CO20" s="101"/>
      <c r="CP20" s="140" t="s">
        <v>165</v>
      </c>
      <c r="CQ20" s="355"/>
      <c r="CR20" s="372" t="s">
        <v>12</v>
      </c>
      <c r="CS20" s="373"/>
      <c r="CT20" s="111" t="s">
        <v>146</v>
      </c>
      <c r="CU20" s="470"/>
      <c r="CV20" s="211">
        <v>0</v>
      </c>
      <c r="CW20" s="6">
        <v>100000000</v>
      </c>
      <c r="CX20" s="76">
        <v>850000000</v>
      </c>
      <c r="CY20" s="421">
        <v>1000000</v>
      </c>
      <c r="CZ20" s="6">
        <v>3000000</v>
      </c>
      <c r="DA20" s="414">
        <f>SUM(CV20:CZ20)</f>
        <v>954000000</v>
      </c>
      <c r="DB20" s="211"/>
      <c r="DC20" s="6"/>
      <c r="DD20" s="6"/>
      <c r="DE20" s="6"/>
      <c r="DF20" s="6"/>
      <c r="DG20" s="7">
        <f>SUM(DB20:DF20)</f>
        <v>0</v>
      </c>
      <c r="DI20" s="477">
        <f t="shared" si="14"/>
        <v>0</v>
      </c>
      <c r="DJ20" s="506">
        <f t="shared" si="15"/>
        <v>100000000</v>
      </c>
      <c r="DK20" s="506">
        <f t="shared" si="16"/>
        <v>850000000</v>
      </c>
      <c r="DL20" s="478">
        <f t="shared" si="17"/>
        <v>1000000</v>
      </c>
      <c r="DM20" s="506">
        <f t="shared" si="18"/>
        <v>3000000</v>
      </c>
      <c r="DN20" s="476">
        <f t="shared" si="19"/>
        <v>954000000</v>
      </c>
      <c r="DP20" s="528"/>
    </row>
    <row r="21" spans="1:120" ht="45" customHeight="1" x14ac:dyDescent="0.2">
      <c r="A21" s="116"/>
      <c r="B21" s="117"/>
      <c r="C21" s="118"/>
      <c r="D21" s="119"/>
      <c r="E21" s="351"/>
      <c r="F21" s="120"/>
      <c r="G21" s="88"/>
      <c r="H21" s="88"/>
      <c r="I21" s="121"/>
      <c r="J21" s="122"/>
      <c r="K21" s="665"/>
      <c r="L21" s="11"/>
      <c r="M21" s="11"/>
      <c r="N21" s="11"/>
      <c r="O21" s="11"/>
      <c r="P21" s="12"/>
      <c r="R21" s="129"/>
      <c r="S21" s="94"/>
      <c r="T21" s="96"/>
      <c r="U21" s="101"/>
      <c r="V21" s="143"/>
      <c r="W21" s="117"/>
      <c r="X21" s="118"/>
      <c r="Y21" s="119"/>
      <c r="Z21" s="351"/>
      <c r="AA21" s="136"/>
      <c r="AB21" s="76"/>
      <c r="AC21" s="76"/>
      <c r="AD21" s="76"/>
      <c r="AE21" s="77"/>
      <c r="AH21" s="128"/>
      <c r="AI21" s="192"/>
      <c r="AJ21" s="192"/>
      <c r="AK21" s="192"/>
      <c r="AL21" s="192"/>
      <c r="AM21" s="192"/>
      <c r="AO21" s="116"/>
      <c r="AP21" s="117"/>
      <c r="AQ21" s="118"/>
      <c r="AR21" s="119"/>
      <c r="AS21" s="351"/>
      <c r="AT21" s="120"/>
      <c r="AU21" s="88"/>
      <c r="AV21" s="88"/>
      <c r="AW21" s="121"/>
      <c r="AX21" s="122"/>
      <c r="AY21" s="667"/>
      <c r="AZ21" s="11"/>
      <c r="BA21" s="11"/>
      <c r="BB21" s="11"/>
      <c r="BC21" s="11"/>
      <c r="BD21" s="12"/>
      <c r="BF21" s="129"/>
      <c r="BG21" s="94"/>
      <c r="BH21" s="96"/>
      <c r="BI21" s="101"/>
      <c r="BJ21" s="156"/>
      <c r="BK21" s="157"/>
      <c r="BL21" s="158"/>
      <c r="BM21" s="159"/>
      <c r="BN21" s="160"/>
      <c r="BO21" s="161"/>
      <c r="BP21" s="162"/>
      <c r="BQ21" s="162"/>
      <c r="BR21" s="162"/>
      <c r="BS21" s="205"/>
      <c r="BT21" s="213"/>
      <c r="BU21" s="162"/>
      <c r="BV21" s="162"/>
      <c r="BW21" s="162"/>
      <c r="BX21" s="163"/>
      <c r="BY21" s="213"/>
      <c r="BZ21" s="162"/>
      <c r="CA21" s="162"/>
      <c r="CB21" s="162"/>
      <c r="CC21" s="163"/>
      <c r="CD21" s="352"/>
      <c r="CE21" s="353"/>
      <c r="CF21" s="354"/>
      <c r="CG21" s="298"/>
      <c r="CH21" s="236"/>
      <c r="CK21" s="129"/>
      <c r="CL21" s="94"/>
      <c r="CM21" s="96"/>
      <c r="CN21" s="101"/>
      <c r="CO21" s="101"/>
      <c r="CP21" s="140" t="s">
        <v>175</v>
      </c>
      <c r="CQ21" s="355"/>
      <c r="CR21" s="372" t="s">
        <v>12</v>
      </c>
      <c r="CS21" s="373"/>
      <c r="CT21" s="202" t="s">
        <v>149</v>
      </c>
      <c r="CU21" s="470"/>
      <c r="CV21" s="388">
        <v>20000000</v>
      </c>
      <c r="CW21" s="6">
        <v>230000000</v>
      </c>
      <c r="CX21" s="6">
        <v>760000000</v>
      </c>
      <c r="CY21" s="421">
        <v>2000000</v>
      </c>
      <c r="CZ21" s="6">
        <v>210000000</v>
      </c>
      <c r="DA21" s="414">
        <f>SUM(CV21:CZ21)</f>
        <v>1222000000</v>
      </c>
      <c r="DB21" s="211"/>
      <c r="DC21" s="6"/>
      <c r="DD21" s="6"/>
      <c r="DE21" s="6"/>
      <c r="DF21" s="6"/>
      <c r="DG21" s="7">
        <f>SUM(DB21:DF21)</f>
        <v>0</v>
      </c>
      <c r="DI21" s="505">
        <f t="shared" si="14"/>
        <v>20000000</v>
      </c>
      <c r="DJ21" s="506">
        <f t="shared" si="15"/>
        <v>230000000</v>
      </c>
      <c r="DK21" s="506">
        <f t="shared" si="16"/>
        <v>760000000</v>
      </c>
      <c r="DL21" s="506">
        <f t="shared" si="17"/>
        <v>2000000</v>
      </c>
      <c r="DM21" s="506">
        <f t="shared" si="18"/>
        <v>210000000</v>
      </c>
      <c r="DN21" s="507">
        <f t="shared" si="19"/>
        <v>1222000000</v>
      </c>
      <c r="DP21" s="530"/>
    </row>
    <row r="22" spans="1:120" ht="45" customHeight="1" x14ac:dyDescent="0.2">
      <c r="A22" s="116"/>
      <c r="B22" s="117"/>
      <c r="C22" s="118"/>
      <c r="D22" s="119"/>
      <c r="E22" s="351"/>
      <c r="F22" s="120"/>
      <c r="G22" s="88"/>
      <c r="H22" s="88"/>
      <c r="I22" s="121"/>
      <c r="J22" s="122"/>
      <c r="K22" s="665"/>
      <c r="L22" s="11"/>
      <c r="M22" s="11"/>
      <c r="N22" s="11"/>
      <c r="O22" s="11"/>
      <c r="P22" s="12"/>
      <c r="R22" s="129"/>
      <c r="S22" s="94"/>
      <c r="T22" s="96"/>
      <c r="U22" s="101"/>
      <c r="V22" s="143"/>
      <c r="W22" s="117"/>
      <c r="X22" s="118"/>
      <c r="Y22" s="119"/>
      <c r="Z22" s="351"/>
      <c r="AA22" s="136"/>
      <c r="AB22" s="76"/>
      <c r="AC22" s="76"/>
      <c r="AD22" s="76"/>
      <c r="AE22" s="77"/>
      <c r="AH22" s="128"/>
      <c r="AI22" s="192"/>
      <c r="AJ22" s="192"/>
      <c r="AK22" s="192"/>
      <c r="AL22" s="192"/>
      <c r="AM22" s="192"/>
      <c r="AO22" s="116"/>
      <c r="AP22" s="117"/>
      <c r="AQ22" s="118"/>
      <c r="AR22" s="119"/>
      <c r="AS22" s="351"/>
      <c r="AT22" s="120"/>
      <c r="AU22" s="88"/>
      <c r="AV22" s="88"/>
      <c r="AW22" s="121"/>
      <c r="AX22" s="122"/>
      <c r="AY22" s="667"/>
      <c r="AZ22" s="11"/>
      <c r="BA22" s="11"/>
      <c r="BB22" s="11"/>
      <c r="BC22" s="11"/>
      <c r="BD22" s="12"/>
      <c r="BF22" s="129"/>
      <c r="BG22" s="94"/>
      <c r="BH22" s="96"/>
      <c r="BI22" s="101"/>
      <c r="BJ22" s="156"/>
      <c r="BK22" s="157"/>
      <c r="BL22" s="158"/>
      <c r="BM22" s="159"/>
      <c r="BN22" s="160"/>
      <c r="BO22" s="161"/>
      <c r="BP22" s="162"/>
      <c r="BQ22" s="162"/>
      <c r="BR22" s="162"/>
      <c r="BS22" s="205"/>
      <c r="BT22" s="213"/>
      <c r="BU22" s="162"/>
      <c r="BV22" s="162"/>
      <c r="BW22" s="162"/>
      <c r="BX22" s="163"/>
      <c r="BY22" s="213"/>
      <c r="BZ22" s="162"/>
      <c r="CA22" s="162"/>
      <c r="CB22" s="162"/>
      <c r="CC22" s="163"/>
      <c r="CD22" s="352"/>
      <c r="CE22" s="353"/>
      <c r="CF22" s="354"/>
      <c r="CG22" s="298"/>
      <c r="CH22" s="236"/>
      <c r="CK22" s="129"/>
      <c r="CL22" s="94"/>
      <c r="CM22" s="96"/>
      <c r="CN22" s="101"/>
      <c r="CO22" s="101"/>
      <c r="CP22" s="140" t="s">
        <v>174</v>
      </c>
      <c r="CQ22" s="355"/>
      <c r="CR22" s="372" t="s">
        <v>12</v>
      </c>
      <c r="CS22" s="373"/>
      <c r="CT22" s="202" t="s">
        <v>146</v>
      </c>
      <c r="CU22" s="463"/>
      <c r="CV22" s="211">
        <v>0</v>
      </c>
      <c r="CW22" s="6">
        <v>100000000</v>
      </c>
      <c r="CX22" s="76">
        <v>850000000</v>
      </c>
      <c r="CY22" s="421">
        <v>1000000</v>
      </c>
      <c r="CZ22" s="6">
        <v>3000000</v>
      </c>
      <c r="DA22" s="7">
        <f>SUM(CV22:CZ22)</f>
        <v>954000000</v>
      </c>
      <c r="DB22" s="211"/>
      <c r="DC22" s="6"/>
      <c r="DD22" s="6"/>
      <c r="DE22" s="6"/>
      <c r="DF22" s="6"/>
      <c r="DG22" s="7">
        <f>SUM(DB22:DF22)</f>
        <v>0</v>
      </c>
      <c r="DI22" s="508">
        <f t="shared" si="14"/>
        <v>0</v>
      </c>
      <c r="DJ22" s="509">
        <f t="shared" si="15"/>
        <v>100000000</v>
      </c>
      <c r="DK22" s="509">
        <f t="shared" si="16"/>
        <v>850000000</v>
      </c>
      <c r="DL22" s="509">
        <f t="shared" si="17"/>
        <v>1000000</v>
      </c>
      <c r="DM22" s="509">
        <f t="shared" si="18"/>
        <v>3000000</v>
      </c>
      <c r="DN22" s="510">
        <f t="shared" si="19"/>
        <v>954000000</v>
      </c>
      <c r="DP22" s="529"/>
    </row>
    <row r="23" spans="1:120" ht="45" customHeight="1" x14ac:dyDescent="0.2">
      <c r="A23" s="33" t="s">
        <v>42</v>
      </c>
      <c r="B23" s="8">
        <v>42026</v>
      </c>
      <c r="C23" s="9" t="s">
        <v>12</v>
      </c>
      <c r="D23" s="10">
        <v>42028</v>
      </c>
      <c r="E23" s="111" t="s">
        <v>21</v>
      </c>
      <c r="F23" s="83">
        <v>31558000</v>
      </c>
      <c r="G23" s="80">
        <v>321745000</v>
      </c>
      <c r="H23" s="80">
        <v>1625000</v>
      </c>
      <c r="I23" s="87">
        <v>333747000</v>
      </c>
      <c r="J23" s="65">
        <f t="shared" si="0"/>
        <v>688675000</v>
      </c>
      <c r="K23" s="665"/>
      <c r="L23" s="6">
        <v>31558000</v>
      </c>
      <c r="M23" s="6">
        <v>321745000</v>
      </c>
      <c r="N23" s="6">
        <v>1625000</v>
      </c>
      <c r="O23" s="6">
        <v>333747000</v>
      </c>
      <c r="P23" s="7">
        <f t="shared" si="1"/>
        <v>688675000</v>
      </c>
      <c r="Q23" s="54"/>
      <c r="T23" s="130"/>
      <c r="V23" s="33" t="s">
        <v>80</v>
      </c>
      <c r="W23" s="8"/>
      <c r="X23" s="9"/>
      <c r="Y23" s="10"/>
      <c r="Z23" s="111" t="s">
        <v>21</v>
      </c>
      <c r="AA23" s="137" t="e">
        <f>ROUND(L23*#REF!,-3)+3328700</f>
        <v>#REF!</v>
      </c>
      <c r="AB23" s="11" t="e">
        <f>ROUND(M23*#REF!,-3)+21299200</f>
        <v>#REF!</v>
      </c>
      <c r="AC23" s="11">
        <f>ROUND(N23,-3)+222900</f>
        <v>1847900</v>
      </c>
      <c r="AD23" s="11" t="e">
        <f>ROUND(O23*#REF!*1.06,-3)+29875700</f>
        <v>#REF!</v>
      </c>
      <c r="AE23" s="12" t="e">
        <f t="shared" si="25"/>
        <v>#REF!</v>
      </c>
      <c r="AO23" s="33" t="s">
        <v>42</v>
      </c>
      <c r="AP23" s="8">
        <v>42026</v>
      </c>
      <c r="AQ23" s="9" t="s">
        <v>12</v>
      </c>
      <c r="AR23" s="10">
        <v>42028</v>
      </c>
      <c r="AS23" s="111" t="s">
        <v>21</v>
      </c>
      <c r="AT23" s="83">
        <v>31558000</v>
      </c>
      <c r="AU23" s="80">
        <v>321745000</v>
      </c>
      <c r="AV23" s="80">
        <v>1625000</v>
      </c>
      <c r="AW23" s="87">
        <v>333747000</v>
      </c>
      <c r="AX23" s="65">
        <f t="shared" si="3"/>
        <v>688675000</v>
      </c>
      <c r="AY23" s="667"/>
      <c r="AZ23" s="6">
        <v>31558000</v>
      </c>
      <c r="BA23" s="6">
        <v>321745000</v>
      </c>
      <c r="BB23" s="6">
        <v>1625000</v>
      </c>
      <c r="BC23" s="6">
        <v>333747000</v>
      </c>
      <c r="BD23" s="7">
        <f>SUM(AZ23:BC23)</f>
        <v>688675000</v>
      </c>
      <c r="BE23" s="54"/>
      <c r="BH23" s="130"/>
      <c r="BJ23" s="231" t="s">
        <v>80</v>
      </c>
      <c r="BK23" s="232">
        <v>42318</v>
      </c>
      <c r="BL23" s="233" t="s">
        <v>12</v>
      </c>
      <c r="BM23" s="234">
        <f t="shared" si="5"/>
        <v>42320</v>
      </c>
      <c r="BN23" s="123" t="s">
        <v>21</v>
      </c>
      <c r="BO23" s="136">
        <v>22954700</v>
      </c>
      <c r="BP23" s="76">
        <v>236005200</v>
      </c>
      <c r="BQ23" s="76">
        <v>1201900</v>
      </c>
      <c r="BR23" s="76">
        <v>231670700</v>
      </c>
      <c r="BS23" s="206">
        <f t="shared" si="10"/>
        <v>491832500</v>
      </c>
      <c r="BT23" s="307" t="e">
        <f>(BT13+#REF!)/2</f>
        <v>#REF!</v>
      </c>
      <c r="BU23" s="308">
        <v>178197300</v>
      </c>
      <c r="BV23" s="308" t="e">
        <f>ROUND((BV8+BV10+BV13+#REF!+#REF!)/5,-2)</f>
        <v>#REF!</v>
      </c>
      <c r="BW23" s="308" t="e">
        <f>CD23*#REF!</f>
        <v>#REF!</v>
      </c>
      <c r="BX23" s="309" t="e">
        <f t="shared" si="6"/>
        <v>#REF!</v>
      </c>
      <c r="BY23" s="235" t="e">
        <f t="shared" si="7"/>
        <v>#REF!</v>
      </c>
      <c r="BZ23" s="125">
        <f t="shared" si="7"/>
        <v>-57807900</v>
      </c>
      <c r="CA23" s="125" t="e">
        <f t="shared" si="7"/>
        <v>#REF!</v>
      </c>
      <c r="CB23" s="125" t="e">
        <f t="shared" si="7"/>
        <v>#REF!</v>
      </c>
      <c r="CC23" s="127" t="e">
        <f t="shared" si="8"/>
        <v>#REF!</v>
      </c>
      <c r="CD23" s="127">
        <v>70</v>
      </c>
      <c r="CE23" s="295" t="s">
        <v>98</v>
      </c>
      <c r="CF23" s="274" t="s">
        <v>96</v>
      </c>
      <c r="CG23" s="297"/>
      <c r="CM23" s="130"/>
      <c r="CP23" s="140" t="s">
        <v>163</v>
      </c>
      <c r="CQ23" s="355"/>
      <c r="CR23" s="372" t="s">
        <v>12</v>
      </c>
      <c r="CS23" s="373"/>
      <c r="CT23" s="202" t="s">
        <v>124</v>
      </c>
      <c r="CU23" s="469"/>
      <c r="CV23" s="211">
        <v>20000000</v>
      </c>
      <c r="CW23" s="6">
        <v>230000000</v>
      </c>
      <c r="CX23" s="76">
        <v>760000000</v>
      </c>
      <c r="CY23" s="421">
        <v>2000000</v>
      </c>
      <c r="CZ23" s="6">
        <v>210000000</v>
      </c>
      <c r="DA23" s="414">
        <f t="shared" si="12"/>
        <v>1222000000</v>
      </c>
      <c r="DB23" s="211"/>
      <c r="DC23" s="6"/>
      <c r="DD23" s="6"/>
      <c r="DE23" s="6"/>
      <c r="DF23" s="6"/>
      <c r="DG23" s="7">
        <f t="shared" si="13"/>
        <v>0</v>
      </c>
      <c r="DI23" s="505">
        <f t="shared" si="14"/>
        <v>20000000</v>
      </c>
      <c r="DJ23" s="506">
        <f t="shared" si="15"/>
        <v>230000000</v>
      </c>
      <c r="DK23" s="506">
        <f t="shared" si="16"/>
        <v>760000000</v>
      </c>
      <c r="DL23" s="506">
        <f t="shared" si="17"/>
        <v>2000000</v>
      </c>
      <c r="DM23" s="506">
        <f t="shared" si="18"/>
        <v>210000000</v>
      </c>
      <c r="DN23" s="507">
        <f t="shared" si="19"/>
        <v>1222000000</v>
      </c>
      <c r="DP23" s="529"/>
    </row>
    <row r="24" spans="1:120" ht="45" customHeight="1" x14ac:dyDescent="0.2">
      <c r="A24" s="33"/>
      <c r="B24" s="8"/>
      <c r="C24" s="9"/>
      <c r="D24" s="10"/>
      <c r="E24" s="111"/>
      <c r="F24" s="83"/>
      <c r="G24" s="80"/>
      <c r="H24" s="80"/>
      <c r="I24" s="87"/>
      <c r="J24" s="65"/>
      <c r="K24" s="665"/>
      <c r="L24" s="125"/>
      <c r="M24" s="125"/>
      <c r="N24" s="125"/>
      <c r="O24" s="125"/>
      <c r="P24" s="127"/>
      <c r="Q24" s="54"/>
      <c r="T24" s="130"/>
      <c r="V24" s="33"/>
      <c r="W24" s="8"/>
      <c r="X24" s="9"/>
      <c r="Y24" s="10"/>
      <c r="Z24" s="111"/>
      <c r="AA24" s="137"/>
      <c r="AB24" s="11"/>
      <c r="AC24" s="11"/>
      <c r="AD24" s="11"/>
      <c r="AE24" s="12"/>
      <c r="AO24" s="33"/>
      <c r="AP24" s="8"/>
      <c r="AQ24" s="9"/>
      <c r="AR24" s="10"/>
      <c r="AS24" s="111"/>
      <c r="AT24" s="83"/>
      <c r="AU24" s="80"/>
      <c r="AV24" s="80"/>
      <c r="AW24" s="87"/>
      <c r="AX24" s="65"/>
      <c r="AY24" s="667"/>
      <c r="AZ24" s="125"/>
      <c r="BA24" s="125"/>
      <c r="BB24" s="125"/>
      <c r="BC24" s="125"/>
      <c r="BD24" s="127"/>
      <c r="BE24" s="54"/>
      <c r="BH24" s="130"/>
      <c r="BJ24" s="231"/>
      <c r="BK24" s="232"/>
      <c r="BL24" s="233"/>
      <c r="BM24" s="234"/>
      <c r="BN24" s="123"/>
      <c r="BO24" s="457"/>
      <c r="BP24" s="125"/>
      <c r="BQ24" s="125"/>
      <c r="BR24" s="125"/>
      <c r="BS24" s="206"/>
      <c r="BT24" s="458"/>
      <c r="BU24" s="126"/>
      <c r="BV24" s="126"/>
      <c r="BW24" s="126"/>
      <c r="BX24" s="309"/>
      <c r="BY24" s="235"/>
      <c r="BZ24" s="125"/>
      <c r="CA24" s="125"/>
      <c r="CB24" s="125"/>
      <c r="CC24" s="127"/>
      <c r="CD24" s="127"/>
      <c r="CE24" s="295"/>
      <c r="CF24" s="274"/>
      <c r="CG24" s="297"/>
      <c r="CM24" s="130"/>
      <c r="CP24" s="140" t="s">
        <v>164</v>
      </c>
      <c r="CQ24" s="355"/>
      <c r="CR24" s="372" t="s">
        <v>12</v>
      </c>
      <c r="CS24" s="373"/>
      <c r="CT24" s="202" t="s">
        <v>67</v>
      </c>
      <c r="CU24" s="468"/>
      <c r="CV24" s="212">
        <v>13000000</v>
      </c>
      <c r="CW24" s="6">
        <v>90000000</v>
      </c>
      <c r="CX24" s="76">
        <v>460000000</v>
      </c>
      <c r="CY24" s="311">
        <v>2000000</v>
      </c>
      <c r="CZ24" s="11">
        <v>45000000</v>
      </c>
      <c r="DA24" s="417">
        <f>SUM(CV24:CZ24)</f>
        <v>610000000</v>
      </c>
      <c r="DB24" s="211"/>
      <c r="DC24" s="6"/>
      <c r="DD24" s="6"/>
      <c r="DE24" s="6"/>
      <c r="DF24" s="6"/>
      <c r="DG24" s="12">
        <f>SUM(DB24:DF24)</f>
        <v>0</v>
      </c>
      <c r="DI24" s="505">
        <f t="shared" si="14"/>
        <v>13000000</v>
      </c>
      <c r="DJ24" s="506">
        <f t="shared" si="15"/>
        <v>90000000</v>
      </c>
      <c r="DK24" s="506">
        <f t="shared" si="16"/>
        <v>460000000</v>
      </c>
      <c r="DL24" s="506">
        <f t="shared" si="17"/>
        <v>2000000</v>
      </c>
      <c r="DM24" s="509">
        <f t="shared" si="18"/>
        <v>45000000</v>
      </c>
      <c r="DN24" s="507">
        <f t="shared" si="19"/>
        <v>610000000</v>
      </c>
      <c r="DP24" s="529"/>
    </row>
    <row r="25" spans="1:120" ht="45" customHeight="1" thickBot="1" x14ac:dyDescent="0.25">
      <c r="A25" s="141" t="s">
        <v>48</v>
      </c>
      <c r="B25" s="8">
        <v>42037</v>
      </c>
      <c r="C25" s="9" t="s">
        <v>12</v>
      </c>
      <c r="D25" s="10">
        <v>42039</v>
      </c>
      <c r="E25" s="112" t="s">
        <v>39</v>
      </c>
      <c r="F25" s="83">
        <v>50316000</v>
      </c>
      <c r="G25" s="80">
        <v>476267000</v>
      </c>
      <c r="H25" s="80">
        <v>4876000</v>
      </c>
      <c r="I25" s="87">
        <v>484571000</v>
      </c>
      <c r="J25" s="65">
        <f t="shared" si="0"/>
        <v>1016030000</v>
      </c>
      <c r="K25" s="665"/>
      <c r="L25" s="125">
        <v>50316000</v>
      </c>
      <c r="M25" s="126">
        <v>476267000</v>
      </c>
      <c r="N25" s="126">
        <v>4876000</v>
      </c>
      <c r="O25" s="126">
        <v>484571000</v>
      </c>
      <c r="P25" s="127">
        <f t="shared" si="1"/>
        <v>1016030000</v>
      </c>
      <c r="Q25" s="54"/>
      <c r="S25" s="92"/>
      <c r="T25" s="92"/>
      <c r="U25" s="101"/>
      <c r="V25" s="33" t="s">
        <v>81</v>
      </c>
      <c r="W25" s="8"/>
      <c r="X25" s="9"/>
      <c r="Y25" s="10"/>
      <c r="Z25" s="112" t="s">
        <v>39</v>
      </c>
      <c r="AA25" s="107" t="e">
        <f>ROUND(L25*#REF!,-3)+3328700</f>
        <v>#REF!</v>
      </c>
      <c r="AB25" s="6" t="e">
        <f>ROUND(M25*#REF!,-3)+21299200</f>
        <v>#REF!</v>
      </c>
      <c r="AC25" s="6">
        <f>ROUND(N25,-3)+222900</f>
        <v>5098900</v>
      </c>
      <c r="AD25" s="6" t="e">
        <f>ROUND(O25*#REF!*1.06,-3)+29875700</f>
        <v>#REF!</v>
      </c>
      <c r="AE25" s="7" t="e">
        <f t="shared" si="25"/>
        <v>#REF!</v>
      </c>
      <c r="AO25" s="141" t="s">
        <v>48</v>
      </c>
      <c r="AP25" s="8">
        <v>42037</v>
      </c>
      <c r="AQ25" s="9" t="s">
        <v>12</v>
      </c>
      <c r="AR25" s="10">
        <v>42039</v>
      </c>
      <c r="AS25" s="112" t="s">
        <v>39</v>
      </c>
      <c r="AT25" s="83">
        <v>50316000</v>
      </c>
      <c r="AU25" s="80">
        <v>476267000</v>
      </c>
      <c r="AV25" s="80">
        <v>4876000</v>
      </c>
      <c r="AW25" s="87">
        <v>484571000</v>
      </c>
      <c r="AX25" s="65">
        <f t="shared" si="3"/>
        <v>1016030000</v>
      </c>
      <c r="AY25" s="667"/>
      <c r="AZ25" s="125">
        <v>50316000</v>
      </c>
      <c r="BA25" s="126">
        <v>476267000</v>
      </c>
      <c r="BB25" s="126">
        <v>4876000</v>
      </c>
      <c r="BC25" s="126">
        <v>484571000</v>
      </c>
      <c r="BD25" s="127">
        <f>SUM(AZ25:BC25)</f>
        <v>1016030000</v>
      </c>
      <c r="BE25" s="54"/>
      <c r="BG25" s="92"/>
      <c r="BH25" s="92"/>
      <c r="BI25" s="101"/>
      <c r="BJ25" s="33" t="s">
        <v>81</v>
      </c>
      <c r="BK25" s="8">
        <v>42332</v>
      </c>
      <c r="BL25" s="9" t="s">
        <v>12</v>
      </c>
      <c r="BM25" s="10">
        <f t="shared" si="5"/>
        <v>42334</v>
      </c>
      <c r="BN25" s="111" t="s">
        <v>21</v>
      </c>
      <c r="BO25" s="137">
        <v>30026700</v>
      </c>
      <c r="BP25" s="11">
        <v>348835200</v>
      </c>
      <c r="BQ25" s="11">
        <v>1847900</v>
      </c>
      <c r="BR25" s="11">
        <v>393906700</v>
      </c>
      <c r="BS25" s="203">
        <f t="shared" si="10"/>
        <v>774616500</v>
      </c>
      <c r="BT25" s="310" t="e">
        <f>BT23</f>
        <v>#REF!</v>
      </c>
      <c r="BU25" s="311" t="e">
        <f>ROUND((($BU$10+$BU$13+#REF!)/3*1/3+$BU$23*2/3),-2)</f>
        <v>#REF!</v>
      </c>
      <c r="BV25" s="311" t="e">
        <f>BV23</f>
        <v>#REF!</v>
      </c>
      <c r="BW25" s="311" t="e">
        <f>CD25*#REF!</f>
        <v>#REF!</v>
      </c>
      <c r="BX25" s="312" t="e">
        <f t="shared" si="6"/>
        <v>#REF!</v>
      </c>
      <c r="BY25" s="211" t="e">
        <f t="shared" si="7"/>
        <v>#REF!</v>
      </c>
      <c r="BZ25" s="6" t="e">
        <f t="shared" si="7"/>
        <v>#REF!</v>
      </c>
      <c r="CA25" s="6" t="e">
        <f t="shared" si="7"/>
        <v>#REF!</v>
      </c>
      <c r="CB25" s="6" t="e">
        <f t="shared" si="7"/>
        <v>#REF!</v>
      </c>
      <c r="CC25" s="7" t="e">
        <f t="shared" si="8"/>
        <v>#REF!</v>
      </c>
      <c r="CD25" s="7">
        <v>150</v>
      </c>
      <c r="CE25" s="273" t="s">
        <v>100</v>
      </c>
      <c r="CF25" s="275" t="s">
        <v>96</v>
      </c>
      <c r="CG25" s="297"/>
      <c r="CL25" s="92"/>
      <c r="CM25" s="92"/>
      <c r="CN25" s="101"/>
      <c r="CO25" s="101"/>
      <c r="CP25" s="140" t="s">
        <v>176</v>
      </c>
      <c r="CQ25" s="355"/>
      <c r="CR25" s="372" t="s">
        <v>12</v>
      </c>
      <c r="CS25" s="373"/>
      <c r="CT25" s="494" t="s">
        <v>162</v>
      </c>
      <c r="CU25" s="466"/>
      <c r="CV25" s="211">
        <v>13000000</v>
      </c>
      <c r="CW25" s="6">
        <v>90000000</v>
      </c>
      <c r="CX25" s="76">
        <v>460000000</v>
      </c>
      <c r="CY25" s="421">
        <v>2000000</v>
      </c>
      <c r="CZ25" s="6">
        <v>45000000</v>
      </c>
      <c r="DA25" s="414">
        <f t="shared" si="12"/>
        <v>610000000</v>
      </c>
      <c r="DB25" s="211"/>
      <c r="DC25" s="6"/>
      <c r="DD25" s="6"/>
      <c r="DE25" s="6"/>
      <c r="DF25" s="6"/>
      <c r="DG25" s="7">
        <f t="shared" si="13"/>
        <v>0</v>
      </c>
      <c r="DI25" s="508">
        <f t="shared" si="14"/>
        <v>13000000</v>
      </c>
      <c r="DJ25" s="509">
        <f t="shared" si="15"/>
        <v>90000000</v>
      </c>
      <c r="DK25" s="509">
        <f t="shared" si="16"/>
        <v>460000000</v>
      </c>
      <c r="DL25" s="509">
        <f t="shared" si="17"/>
        <v>2000000</v>
      </c>
      <c r="DM25" s="509">
        <f t="shared" si="18"/>
        <v>45000000</v>
      </c>
      <c r="DN25" s="507">
        <f t="shared" si="19"/>
        <v>610000000</v>
      </c>
      <c r="DP25" s="531"/>
    </row>
    <row r="26" spans="1:120" ht="37.5" customHeight="1" thickBot="1" x14ac:dyDescent="0.25">
      <c r="A26" s="659" t="s">
        <v>9</v>
      </c>
      <c r="B26" s="660"/>
      <c r="C26" s="660"/>
      <c r="D26" s="660"/>
      <c r="E26" s="661"/>
      <c r="F26" s="67" t="e">
        <f>F30-#REF!</f>
        <v>#REF!</v>
      </c>
      <c r="G26" s="67" t="e">
        <f>G30-#REF!</f>
        <v>#REF!</v>
      </c>
      <c r="H26" s="67" t="e">
        <f>H30-#REF!</f>
        <v>#REF!</v>
      </c>
      <c r="I26" s="67" t="e">
        <f>I30-#REF!</f>
        <v>#REF!</v>
      </c>
      <c r="J26" s="68" t="e">
        <f>J30-#REF!</f>
        <v>#REF!</v>
      </c>
      <c r="K26" s="48"/>
      <c r="L26" s="14" t="e">
        <f>L30-#REF!</f>
        <v>#REF!</v>
      </c>
      <c r="M26" s="14" t="e">
        <f>M30-#REF!</f>
        <v>#REF!</v>
      </c>
      <c r="N26" s="14" t="e">
        <f>N30-#REF!</f>
        <v>#REF!</v>
      </c>
      <c r="O26" s="14" t="e">
        <f>O30-#REF!</f>
        <v>#REF!</v>
      </c>
      <c r="P26" s="15" t="e">
        <f>P30-#REF!</f>
        <v>#REF!</v>
      </c>
      <c r="S26" s="658"/>
      <c r="T26" s="658"/>
      <c r="V26" s="659" t="s">
        <v>9</v>
      </c>
      <c r="W26" s="662"/>
      <c r="X26" s="662"/>
      <c r="Y26" s="662"/>
      <c r="Z26" s="663"/>
      <c r="AA26" s="139" t="e">
        <f>AA30-#REF!</f>
        <v>#REF!</v>
      </c>
      <c r="AB26" s="14" t="e">
        <f>AB30-#REF!</f>
        <v>#REF!</v>
      </c>
      <c r="AC26" s="14" t="e">
        <f>AC30-#REF!</f>
        <v>#REF!</v>
      </c>
      <c r="AD26" s="14" t="e">
        <f>AD30-#REF!</f>
        <v>#REF!</v>
      </c>
      <c r="AE26" s="15" t="e">
        <f>AE30-#REF!</f>
        <v>#REF!</v>
      </c>
      <c r="AO26" s="659" t="s">
        <v>9</v>
      </c>
      <c r="AP26" s="660"/>
      <c r="AQ26" s="660"/>
      <c r="AR26" s="660"/>
      <c r="AS26" s="661"/>
      <c r="AT26" s="67" t="e">
        <f>AT30-#REF!</f>
        <v>#REF!</v>
      </c>
      <c r="AU26" s="67" t="e">
        <f>AU30-#REF!</f>
        <v>#REF!</v>
      </c>
      <c r="AV26" s="67" t="e">
        <f>AV30-#REF!</f>
        <v>#REF!</v>
      </c>
      <c r="AW26" s="67" t="e">
        <f>AW30-#REF!</f>
        <v>#REF!</v>
      </c>
      <c r="AX26" s="68" t="e">
        <f>AX30-#REF!</f>
        <v>#REF!</v>
      </c>
      <c r="AY26" s="48"/>
      <c r="AZ26" s="14" t="e">
        <f>AZ30-#REF!</f>
        <v>#REF!</v>
      </c>
      <c r="BA26" s="14" t="e">
        <f>BA30-#REF!</f>
        <v>#REF!</v>
      </c>
      <c r="BB26" s="14" t="e">
        <f>BB30-#REF!</f>
        <v>#REF!</v>
      </c>
      <c r="BC26" s="14" t="e">
        <f>BC30-#REF!</f>
        <v>#REF!</v>
      </c>
      <c r="BD26" s="15" t="e">
        <f>BD30-#REF!</f>
        <v>#REF!</v>
      </c>
      <c r="BG26" s="658"/>
      <c r="BH26" s="658"/>
      <c r="BJ26" s="659" t="s">
        <v>9</v>
      </c>
      <c r="BK26" s="662"/>
      <c r="BL26" s="662"/>
      <c r="BM26" s="662"/>
      <c r="BN26" s="662"/>
      <c r="BO26" s="139" t="e">
        <f>BO30-#REF!</f>
        <v>#REF!</v>
      </c>
      <c r="BP26" s="14" t="e">
        <f>BP30-#REF!</f>
        <v>#REF!</v>
      </c>
      <c r="BQ26" s="14" t="e">
        <f>BQ30-#REF!</f>
        <v>#REF!</v>
      </c>
      <c r="BR26" s="14" t="e">
        <f>BR30-#REF!</f>
        <v>#REF!</v>
      </c>
      <c r="BS26" s="208" t="e">
        <f>BS30-#REF!</f>
        <v>#REF!</v>
      </c>
      <c r="BT26" s="215" t="e">
        <f>BT30-#REF!</f>
        <v>#REF!</v>
      </c>
      <c r="BU26" s="14" t="e">
        <f>BU30-#REF!</f>
        <v>#REF!</v>
      </c>
      <c r="BV26" s="14" t="e">
        <f>BV30-#REF!</f>
        <v>#REF!</v>
      </c>
      <c r="BW26" s="14" t="e">
        <f>BW30-#REF!</f>
        <v>#REF!</v>
      </c>
      <c r="BX26" s="15" t="e">
        <f>BX30-#REF!</f>
        <v>#REF!</v>
      </c>
      <c r="BY26" s="215" t="e">
        <f>BY30-#REF!</f>
        <v>#REF!</v>
      </c>
      <c r="BZ26" s="14" t="e">
        <f>BZ30-#REF!</f>
        <v>#REF!</v>
      </c>
      <c r="CA26" s="14" t="e">
        <f>CA30-#REF!</f>
        <v>#REF!</v>
      </c>
      <c r="CB26" s="14" t="e">
        <f>CB30-#REF!</f>
        <v>#REF!</v>
      </c>
      <c r="CC26" s="15" t="e">
        <f>CC30-#REF!</f>
        <v>#REF!</v>
      </c>
      <c r="CD26" s="15"/>
      <c r="CE26" s="284"/>
      <c r="CF26" s="285"/>
      <c r="CG26" s="300"/>
      <c r="CH26" s="236" t="e">
        <f>BX26/BS26</f>
        <v>#REF!</v>
      </c>
      <c r="CL26" s="658"/>
      <c r="CM26" s="658"/>
      <c r="CP26" s="651" t="s">
        <v>138</v>
      </c>
      <c r="CQ26" s="652"/>
      <c r="CR26" s="652"/>
      <c r="CS26" s="652"/>
      <c r="CT26" s="639" t="s">
        <v>136</v>
      </c>
      <c r="CU26" s="640"/>
      <c r="CV26" s="482">
        <f>CV30-CV28</f>
        <v>186000000</v>
      </c>
      <c r="CW26" s="483">
        <f>CW30-CW28</f>
        <v>2519000000</v>
      </c>
      <c r="CX26" s="483">
        <f>CX30-CX28</f>
        <v>12322000000</v>
      </c>
      <c r="CY26" s="483">
        <f>CY30-CY28</f>
        <v>30000000</v>
      </c>
      <c r="CZ26" s="483">
        <f>CZ30-CZ28</f>
        <v>1643000000</v>
      </c>
      <c r="DA26" s="485">
        <f>SUM(CV26:CZ26)</f>
        <v>16700000000</v>
      </c>
      <c r="DB26" s="484">
        <f>DB30-DB19</f>
        <v>130384100</v>
      </c>
      <c r="DC26" s="484">
        <f t="shared" ref="DC26:DF26" si="26">DC30-DC19</f>
        <v>1524360100</v>
      </c>
      <c r="DD26" s="484">
        <f t="shared" si="26"/>
        <v>6620436600</v>
      </c>
      <c r="DE26" s="484">
        <f t="shared" si="26"/>
        <v>15877600</v>
      </c>
      <c r="DF26" s="484">
        <f t="shared" si="26"/>
        <v>1679558100</v>
      </c>
      <c r="DG26" s="523">
        <f>SUM(DB26:DF26)</f>
        <v>9970616500</v>
      </c>
      <c r="DI26" s="511">
        <f>DI30-DI28</f>
        <v>130230500</v>
      </c>
      <c r="DJ26" s="512">
        <f t="shared" ref="DJ26:DM26" si="27">DJ30-DJ28</f>
        <v>1816868200</v>
      </c>
      <c r="DK26" s="512">
        <f t="shared" si="27"/>
        <v>8722217700</v>
      </c>
      <c r="DL26" s="512">
        <f t="shared" si="27"/>
        <v>20001100</v>
      </c>
      <c r="DM26" s="512">
        <f t="shared" si="27"/>
        <v>1184549400</v>
      </c>
      <c r="DN26" s="513">
        <f>SUM(DI26:DM26)</f>
        <v>11873866900</v>
      </c>
    </row>
    <row r="27" spans="1:120" ht="21" customHeight="1" thickBot="1" x14ac:dyDescent="0.25">
      <c r="A27" s="426"/>
      <c r="B27" s="427"/>
      <c r="C27" s="427"/>
      <c r="D27" s="427"/>
      <c r="E27" s="428"/>
      <c r="F27" s="67"/>
      <c r="G27" s="67"/>
      <c r="H27" s="67"/>
      <c r="I27" s="67"/>
      <c r="J27" s="68"/>
      <c r="K27" s="48"/>
      <c r="L27" s="14"/>
      <c r="M27" s="14"/>
      <c r="N27" s="14"/>
      <c r="O27" s="14"/>
      <c r="P27" s="15"/>
      <c r="S27" s="425"/>
      <c r="T27" s="425"/>
      <c r="V27" s="426"/>
      <c r="W27" s="429"/>
      <c r="X27" s="429"/>
      <c r="Y27" s="429"/>
      <c r="Z27" s="429"/>
      <c r="AA27" s="430"/>
      <c r="AB27" s="14"/>
      <c r="AC27" s="14"/>
      <c r="AD27" s="14"/>
      <c r="AE27" s="15"/>
      <c r="AO27" s="426"/>
      <c r="AP27" s="427"/>
      <c r="AQ27" s="427"/>
      <c r="AR27" s="427"/>
      <c r="AS27" s="428"/>
      <c r="AT27" s="67"/>
      <c r="AU27" s="67"/>
      <c r="AV27" s="67"/>
      <c r="AW27" s="67"/>
      <c r="AX27" s="68"/>
      <c r="AY27" s="48"/>
      <c r="AZ27" s="14"/>
      <c r="BA27" s="14"/>
      <c r="BB27" s="14"/>
      <c r="BC27" s="14"/>
      <c r="BD27" s="15"/>
      <c r="BG27" s="425"/>
      <c r="BH27" s="425"/>
      <c r="BJ27" s="426"/>
      <c r="BK27" s="429"/>
      <c r="BL27" s="429"/>
      <c r="BM27" s="429"/>
      <c r="BN27" s="429"/>
      <c r="BO27" s="430"/>
      <c r="BP27" s="14"/>
      <c r="BQ27" s="14"/>
      <c r="BR27" s="14"/>
      <c r="BS27" s="208"/>
      <c r="BT27" s="215"/>
      <c r="BU27" s="14"/>
      <c r="BV27" s="14"/>
      <c r="BW27" s="14"/>
      <c r="BX27" s="15"/>
      <c r="BY27" s="215"/>
      <c r="BZ27" s="14"/>
      <c r="CA27" s="14"/>
      <c r="CB27" s="14"/>
      <c r="CC27" s="15"/>
      <c r="CD27" s="15"/>
      <c r="CE27" s="284"/>
      <c r="CF27" s="285"/>
      <c r="CG27" s="300"/>
      <c r="CH27" s="236"/>
      <c r="CL27" s="425"/>
      <c r="CM27" s="425"/>
      <c r="CP27" s="653"/>
      <c r="CQ27" s="654"/>
      <c r="CR27" s="654"/>
      <c r="CS27" s="654"/>
      <c r="CT27" s="641" t="s">
        <v>137</v>
      </c>
      <c r="CU27" s="642"/>
      <c r="CV27" s="437">
        <f t="shared" ref="CV27:DA27" si="28">CV26/$DA$26</f>
        <v>1.1137724550898204E-2</v>
      </c>
      <c r="CW27" s="438">
        <f t="shared" si="28"/>
        <v>0.15083832335329342</v>
      </c>
      <c r="CX27" s="438">
        <f t="shared" si="28"/>
        <v>0.73784431137724549</v>
      </c>
      <c r="CY27" s="438">
        <f t="shared" si="28"/>
        <v>1.7964071856287425E-3</v>
      </c>
      <c r="CZ27" s="438">
        <f t="shared" si="28"/>
        <v>9.8383233532934128E-2</v>
      </c>
      <c r="DA27" s="439">
        <f t="shared" si="28"/>
        <v>1</v>
      </c>
      <c r="DB27" s="437">
        <f t="shared" ref="DB27:DG27" si="29">DB26/$DG$26</f>
        <v>1.307683431611275E-2</v>
      </c>
      <c r="DC27" s="438">
        <f t="shared" si="29"/>
        <v>0.15288524034597059</v>
      </c>
      <c r="DD27" s="438">
        <f t="shared" si="29"/>
        <v>0.66399470885275746</v>
      </c>
      <c r="DE27" s="438">
        <f t="shared" si="29"/>
        <v>1.5924391435574721E-3</v>
      </c>
      <c r="DF27" s="438">
        <f t="shared" si="29"/>
        <v>0.16845077734160169</v>
      </c>
      <c r="DG27" s="439">
        <f t="shared" si="29"/>
        <v>1</v>
      </c>
      <c r="DI27" s="514">
        <f t="shared" ref="DI27:DN27" si="30">DI26/$DN$26</f>
        <v>1.096782548573119E-2</v>
      </c>
      <c r="DJ27" s="515">
        <f t="shared" si="30"/>
        <v>0.15301402780588688</v>
      </c>
      <c r="DK27" s="515">
        <f t="shared" si="30"/>
        <v>0.73457263530552119</v>
      </c>
      <c r="DL27" s="515">
        <f t="shared" si="30"/>
        <v>1.6844638876657781E-3</v>
      </c>
      <c r="DM27" s="515">
        <f t="shared" si="30"/>
        <v>9.9761047515194906E-2</v>
      </c>
      <c r="DN27" s="516">
        <f t="shared" si="30"/>
        <v>1</v>
      </c>
    </row>
    <row r="28" spans="1:120" ht="37.5" customHeight="1" thickBot="1" x14ac:dyDescent="0.25">
      <c r="A28" s="426"/>
      <c r="B28" s="427"/>
      <c r="C28" s="427"/>
      <c r="D28" s="427"/>
      <c r="E28" s="428"/>
      <c r="F28" s="67"/>
      <c r="G28" s="67"/>
      <c r="H28" s="67"/>
      <c r="I28" s="67"/>
      <c r="J28" s="68"/>
      <c r="K28" s="48"/>
      <c r="L28" s="14"/>
      <c r="M28" s="14"/>
      <c r="N28" s="14"/>
      <c r="O28" s="14"/>
      <c r="P28" s="15"/>
      <c r="S28" s="425"/>
      <c r="T28" s="425"/>
      <c r="V28" s="426"/>
      <c r="W28" s="429"/>
      <c r="X28" s="429"/>
      <c r="Y28" s="429"/>
      <c r="Z28" s="429"/>
      <c r="AA28" s="430"/>
      <c r="AB28" s="14"/>
      <c r="AC28" s="14"/>
      <c r="AD28" s="14"/>
      <c r="AE28" s="15"/>
      <c r="AO28" s="426"/>
      <c r="AP28" s="427"/>
      <c r="AQ28" s="427"/>
      <c r="AR28" s="427"/>
      <c r="AS28" s="428"/>
      <c r="AT28" s="67"/>
      <c r="AU28" s="67"/>
      <c r="AV28" s="67"/>
      <c r="AW28" s="67"/>
      <c r="AX28" s="68"/>
      <c r="AY28" s="48"/>
      <c r="AZ28" s="14"/>
      <c r="BA28" s="14"/>
      <c r="BB28" s="14"/>
      <c r="BC28" s="14"/>
      <c r="BD28" s="15"/>
      <c r="BG28" s="425"/>
      <c r="BH28" s="425"/>
      <c r="BJ28" s="426"/>
      <c r="BK28" s="429"/>
      <c r="BL28" s="429"/>
      <c r="BM28" s="429"/>
      <c r="BN28" s="429"/>
      <c r="BO28" s="430"/>
      <c r="BP28" s="14"/>
      <c r="BQ28" s="14"/>
      <c r="BR28" s="14"/>
      <c r="BS28" s="208"/>
      <c r="BT28" s="215"/>
      <c r="BU28" s="14"/>
      <c r="BV28" s="14"/>
      <c r="BW28" s="14"/>
      <c r="BX28" s="15"/>
      <c r="BY28" s="215"/>
      <c r="BZ28" s="14"/>
      <c r="CA28" s="14"/>
      <c r="CB28" s="14"/>
      <c r="CC28" s="15"/>
      <c r="CD28" s="15"/>
      <c r="CE28" s="284"/>
      <c r="CF28" s="285"/>
      <c r="CG28" s="300"/>
      <c r="CH28" s="236"/>
      <c r="CL28" s="425"/>
      <c r="CM28" s="425"/>
      <c r="CP28" s="643" t="s">
        <v>139</v>
      </c>
      <c r="CQ28" s="644"/>
      <c r="CR28" s="644"/>
      <c r="CS28" s="644"/>
      <c r="CT28" s="647" t="s">
        <v>136</v>
      </c>
      <c r="CU28" s="648"/>
      <c r="CV28" s="450">
        <f>CV7+CV18</f>
        <v>160000000</v>
      </c>
      <c r="CW28" s="451">
        <f t="shared" ref="CW28:CZ28" si="31">CW7+CW18</f>
        <v>1800000000</v>
      </c>
      <c r="CX28" s="451">
        <f t="shared" si="31"/>
        <v>4080000000</v>
      </c>
      <c r="CY28" s="451">
        <f t="shared" si="31"/>
        <v>10000000</v>
      </c>
      <c r="CZ28" s="451">
        <f t="shared" si="31"/>
        <v>3250000000</v>
      </c>
      <c r="DA28" s="440">
        <f>SUM(CV28:CZ28)</f>
        <v>9300000000</v>
      </c>
      <c r="DB28" s="495">
        <f>DB7+DB18</f>
        <v>74614600</v>
      </c>
      <c r="DC28" s="451">
        <f t="shared" ref="DC28:DF28" si="32">DC7+DC18</f>
        <v>822228300</v>
      </c>
      <c r="DD28" s="451">
        <f t="shared" si="32"/>
        <v>3020654300</v>
      </c>
      <c r="DE28" s="451">
        <f t="shared" si="32"/>
        <v>5878700</v>
      </c>
      <c r="DF28" s="496">
        <f t="shared" si="32"/>
        <v>1221107500</v>
      </c>
      <c r="DG28" s="440">
        <f>SUM(DB28:DF28)</f>
        <v>5144483400</v>
      </c>
      <c r="DI28" s="517">
        <f>DI7+DI18</f>
        <v>85385400</v>
      </c>
      <c r="DJ28" s="518">
        <f t="shared" ref="DJ28:DM28" si="33">DJ7+DJ18</f>
        <v>977771700</v>
      </c>
      <c r="DK28" s="518">
        <f t="shared" si="33"/>
        <v>1059345700</v>
      </c>
      <c r="DL28" s="518">
        <f t="shared" si="33"/>
        <v>4121300</v>
      </c>
      <c r="DM28" s="518">
        <f t="shared" si="33"/>
        <v>2028892500</v>
      </c>
      <c r="DN28" s="519">
        <f>SUM(DI28:DM28)</f>
        <v>4155516600</v>
      </c>
    </row>
    <row r="29" spans="1:120" ht="21" customHeight="1" thickBot="1" x14ac:dyDescent="0.25">
      <c r="A29" s="426"/>
      <c r="B29" s="427"/>
      <c r="C29" s="427"/>
      <c r="D29" s="427"/>
      <c r="E29" s="428"/>
      <c r="F29" s="67"/>
      <c r="G29" s="67"/>
      <c r="H29" s="67"/>
      <c r="I29" s="67"/>
      <c r="J29" s="68"/>
      <c r="K29" s="48"/>
      <c r="L29" s="14"/>
      <c r="M29" s="14"/>
      <c r="N29" s="14"/>
      <c r="O29" s="14"/>
      <c r="P29" s="15"/>
      <c r="S29" s="425"/>
      <c r="T29" s="425"/>
      <c r="V29" s="426"/>
      <c r="W29" s="429"/>
      <c r="X29" s="429"/>
      <c r="Y29" s="429"/>
      <c r="Z29" s="429"/>
      <c r="AA29" s="430"/>
      <c r="AB29" s="14"/>
      <c r="AC29" s="14"/>
      <c r="AD29" s="14"/>
      <c r="AE29" s="15"/>
      <c r="AO29" s="426"/>
      <c r="AP29" s="427"/>
      <c r="AQ29" s="427"/>
      <c r="AR29" s="427"/>
      <c r="AS29" s="428"/>
      <c r="AT29" s="67"/>
      <c r="AU29" s="67"/>
      <c r="AV29" s="67"/>
      <c r="AW29" s="67"/>
      <c r="AX29" s="68"/>
      <c r="AY29" s="48"/>
      <c r="AZ29" s="14"/>
      <c r="BA29" s="14"/>
      <c r="BB29" s="14"/>
      <c r="BC29" s="14"/>
      <c r="BD29" s="15"/>
      <c r="BG29" s="425"/>
      <c r="BH29" s="425"/>
      <c r="BJ29" s="426"/>
      <c r="BK29" s="429"/>
      <c r="BL29" s="429"/>
      <c r="BM29" s="429"/>
      <c r="BN29" s="429"/>
      <c r="BO29" s="430"/>
      <c r="BP29" s="14"/>
      <c r="BQ29" s="14"/>
      <c r="BR29" s="14"/>
      <c r="BS29" s="208"/>
      <c r="BT29" s="215"/>
      <c r="BU29" s="14"/>
      <c r="BV29" s="14"/>
      <c r="BW29" s="14"/>
      <c r="BX29" s="15"/>
      <c r="BY29" s="215"/>
      <c r="BZ29" s="14"/>
      <c r="CA29" s="14"/>
      <c r="CB29" s="14"/>
      <c r="CC29" s="15"/>
      <c r="CD29" s="15"/>
      <c r="CE29" s="284"/>
      <c r="CF29" s="285"/>
      <c r="CG29" s="300"/>
      <c r="CH29" s="236"/>
      <c r="CL29" s="425"/>
      <c r="CM29" s="425"/>
      <c r="CP29" s="645"/>
      <c r="CQ29" s="646"/>
      <c r="CR29" s="646"/>
      <c r="CS29" s="646"/>
      <c r="CT29" s="649" t="s">
        <v>137</v>
      </c>
      <c r="CU29" s="650"/>
      <c r="CV29" s="434">
        <f t="shared" ref="CV29:DA29" si="34">CV28/$DA$28</f>
        <v>1.7204301075268817E-2</v>
      </c>
      <c r="CW29" s="435">
        <f t="shared" si="34"/>
        <v>0.19354838709677419</v>
      </c>
      <c r="CX29" s="435">
        <f t="shared" si="34"/>
        <v>0.43870967741935485</v>
      </c>
      <c r="CY29" s="435">
        <f t="shared" si="34"/>
        <v>1.0752688172043011E-3</v>
      </c>
      <c r="CZ29" s="435">
        <f t="shared" si="34"/>
        <v>0.34946236559139787</v>
      </c>
      <c r="DA29" s="436">
        <f t="shared" si="34"/>
        <v>1</v>
      </c>
      <c r="DB29" s="434">
        <f t="shared" ref="DB29:DG29" si="35">DB28/$DG$28</f>
        <v>1.4503808098593534E-2</v>
      </c>
      <c r="DC29" s="435">
        <f t="shared" si="35"/>
        <v>0.15982718498032281</v>
      </c>
      <c r="DD29" s="435">
        <f t="shared" si="35"/>
        <v>0.58716377625010896</v>
      </c>
      <c r="DE29" s="435">
        <f t="shared" si="35"/>
        <v>1.1427192086964457E-3</v>
      </c>
      <c r="DF29" s="435">
        <f t="shared" si="35"/>
        <v>0.23736251146227821</v>
      </c>
      <c r="DG29" s="436">
        <f t="shared" si="35"/>
        <v>1</v>
      </c>
      <c r="DI29" s="520">
        <f t="shared" ref="DI29:DN29" si="36">DI28/$DN$28</f>
        <v>2.054748138895655E-2</v>
      </c>
      <c r="DJ29" s="521">
        <f t="shared" si="36"/>
        <v>0.23529486081225134</v>
      </c>
      <c r="DK29" s="521">
        <f t="shared" si="36"/>
        <v>0.25492515178497904</v>
      </c>
      <c r="DL29" s="521">
        <f t="shared" si="36"/>
        <v>9.9176598163511123E-4</v>
      </c>
      <c r="DM29" s="521">
        <f t="shared" si="36"/>
        <v>0.48824074003217793</v>
      </c>
      <c r="DN29" s="522">
        <f t="shared" si="36"/>
        <v>1</v>
      </c>
    </row>
    <row r="30" spans="1:120" ht="39" customHeight="1" thickBot="1" x14ac:dyDescent="0.25">
      <c r="A30" s="16" t="s">
        <v>5</v>
      </c>
      <c r="B30" s="17"/>
      <c r="C30" s="18"/>
      <c r="D30" s="17"/>
      <c r="E30" s="19"/>
      <c r="F30" s="69">
        <f>SUM(F7:F25)</f>
        <v>388392000</v>
      </c>
      <c r="G30" s="69">
        <f>SUM(G7:G25)</f>
        <v>2213330000</v>
      </c>
      <c r="H30" s="69">
        <f>SUM(H7:H25)</f>
        <v>13697000</v>
      </c>
      <c r="I30" s="69">
        <f>SUM(I7:I25)</f>
        <v>2195460000</v>
      </c>
      <c r="J30" s="70">
        <f>SUM(J7:J25)</f>
        <v>4810879000</v>
      </c>
      <c r="K30" s="49"/>
      <c r="L30" s="31">
        <f>SUM(L7:L25)</f>
        <v>392035700</v>
      </c>
      <c r="M30" s="31">
        <f>SUM(M7:M25)</f>
        <v>2471061900</v>
      </c>
      <c r="N30" s="31">
        <f>SUM(N7:N25)</f>
        <v>17270200</v>
      </c>
      <c r="O30" s="31">
        <f>SUM(O7:O25)</f>
        <v>2774905400</v>
      </c>
      <c r="P30" s="32">
        <f>SUM(P7:P25)</f>
        <v>5655273200</v>
      </c>
      <c r="S30" s="655" t="s">
        <v>69</v>
      </c>
      <c r="T30" s="656"/>
      <c r="V30" s="16" t="s">
        <v>5</v>
      </c>
      <c r="W30" s="17"/>
      <c r="X30" s="18"/>
      <c r="Y30" s="17"/>
      <c r="Z30" s="19"/>
      <c r="AA30" s="31" t="e">
        <f>SUM(AA7:AA25)</f>
        <v>#REF!</v>
      </c>
      <c r="AB30" s="31" t="e">
        <f>SUM(AB7:AB25)</f>
        <v>#REF!</v>
      </c>
      <c r="AC30" s="31">
        <f>SUM(AC7:AC25)</f>
        <v>19055200</v>
      </c>
      <c r="AD30" s="31" t="e">
        <f>SUM(AD7:AD25)</f>
        <v>#REF!</v>
      </c>
      <c r="AE30" s="32" t="e">
        <f>SUM(AE7:AE25)</f>
        <v>#REF!</v>
      </c>
      <c r="AO30" s="16" t="s">
        <v>5</v>
      </c>
      <c r="AP30" s="17"/>
      <c r="AQ30" s="18"/>
      <c r="AR30" s="17"/>
      <c r="AS30" s="19"/>
      <c r="AT30" s="69">
        <f>SUM(AT7:AT25)</f>
        <v>388392000</v>
      </c>
      <c r="AU30" s="69">
        <f>SUM(AU7:AU25)</f>
        <v>2213330000</v>
      </c>
      <c r="AV30" s="69">
        <f>SUM(AV7:AV25)</f>
        <v>13697000</v>
      </c>
      <c r="AW30" s="69">
        <f>SUM(AW7:AW25)</f>
        <v>2195460000</v>
      </c>
      <c r="AX30" s="70">
        <f>SUM(AX7:AX25)</f>
        <v>4810879000</v>
      </c>
      <c r="AY30" s="49"/>
      <c r="AZ30" s="31">
        <f>SUM(AZ7:AZ25)</f>
        <v>392035700</v>
      </c>
      <c r="BA30" s="31">
        <f>SUM(BA7:BA25)</f>
        <v>2471061900</v>
      </c>
      <c r="BB30" s="31">
        <f>SUM(BB7:BB25)</f>
        <v>17270200</v>
      </c>
      <c r="BC30" s="31">
        <f>SUM(BC7:BC25)</f>
        <v>2774905400</v>
      </c>
      <c r="BD30" s="32">
        <f>SUM(BD7:BD25)</f>
        <v>5655273200</v>
      </c>
      <c r="BG30" s="655" t="s">
        <v>69</v>
      </c>
      <c r="BH30" s="656"/>
      <c r="BJ30" s="16" t="s">
        <v>5</v>
      </c>
      <c r="BK30" s="17"/>
      <c r="BL30" s="18"/>
      <c r="BM30" s="17"/>
      <c r="BN30" s="19"/>
      <c r="BO30" s="31">
        <f t="shared" ref="BO30:CC30" si="37">SUM(BO7:BO25)</f>
        <v>345810600</v>
      </c>
      <c r="BP30" s="31">
        <f t="shared" si="37"/>
        <v>2759830600</v>
      </c>
      <c r="BQ30" s="31">
        <f t="shared" si="37"/>
        <v>17701200</v>
      </c>
      <c r="BR30" s="31">
        <f t="shared" si="37"/>
        <v>3919159600</v>
      </c>
      <c r="BS30" s="209">
        <f t="shared" si="37"/>
        <v>7042502000</v>
      </c>
      <c r="BT30" s="216" t="e">
        <f t="shared" si="37"/>
        <v>#REF!</v>
      </c>
      <c r="BU30" s="31" t="e">
        <f t="shared" si="37"/>
        <v>#REF!</v>
      </c>
      <c r="BV30" s="31" t="e">
        <f t="shared" si="37"/>
        <v>#REF!</v>
      </c>
      <c r="BW30" s="31" t="e">
        <f t="shared" si="37"/>
        <v>#REF!</v>
      </c>
      <c r="BX30" s="32" t="e">
        <f t="shared" si="37"/>
        <v>#REF!</v>
      </c>
      <c r="BY30" s="216" t="e">
        <f t="shared" si="37"/>
        <v>#REF!</v>
      </c>
      <c r="BZ30" s="31" t="e">
        <f t="shared" si="37"/>
        <v>#REF!</v>
      </c>
      <c r="CA30" s="31" t="e">
        <f t="shared" si="37"/>
        <v>#REF!</v>
      </c>
      <c r="CB30" s="31" t="e">
        <f t="shared" si="37"/>
        <v>#REF!</v>
      </c>
      <c r="CC30" s="32" t="e">
        <f t="shared" si="37"/>
        <v>#REF!</v>
      </c>
      <c r="CD30" s="32"/>
      <c r="CE30" s="286"/>
      <c r="CF30" s="287"/>
      <c r="CG30" s="300"/>
      <c r="CH30" s="236" t="e">
        <f>BX30/BS30</f>
        <v>#REF!</v>
      </c>
      <c r="CL30" s="658" t="s">
        <v>111</v>
      </c>
      <c r="CM30" s="658"/>
      <c r="CP30" s="651" t="s">
        <v>5</v>
      </c>
      <c r="CQ30" s="652"/>
      <c r="CR30" s="652"/>
      <c r="CS30" s="652"/>
      <c r="CT30" s="639" t="s">
        <v>136</v>
      </c>
      <c r="CU30" s="640"/>
      <c r="CV30" s="431">
        <f t="shared" ref="CV30:DG30" si="38">SUM(CV7:CV25)</f>
        <v>346000000</v>
      </c>
      <c r="CW30" s="432">
        <f t="shared" si="38"/>
        <v>4319000000</v>
      </c>
      <c r="CX30" s="432">
        <f t="shared" si="38"/>
        <v>16402000000</v>
      </c>
      <c r="CY30" s="432">
        <f t="shared" si="38"/>
        <v>40000000</v>
      </c>
      <c r="CZ30" s="432">
        <f t="shared" si="38"/>
        <v>4893000000</v>
      </c>
      <c r="DA30" s="433">
        <f t="shared" si="38"/>
        <v>26000000000</v>
      </c>
      <c r="DB30" s="431">
        <f t="shared" si="38"/>
        <v>130384100</v>
      </c>
      <c r="DC30" s="432">
        <f t="shared" si="38"/>
        <v>1524360100</v>
      </c>
      <c r="DD30" s="432">
        <f t="shared" si="38"/>
        <v>6620436600</v>
      </c>
      <c r="DE30" s="432">
        <f t="shared" si="38"/>
        <v>15877600</v>
      </c>
      <c r="DF30" s="432">
        <f t="shared" si="38"/>
        <v>1679558100</v>
      </c>
      <c r="DG30" s="433">
        <f t="shared" si="38"/>
        <v>9970616500</v>
      </c>
      <c r="DI30" s="511">
        <f>SUM(DI7:DI25)</f>
        <v>215615900</v>
      </c>
      <c r="DJ30" s="512">
        <f>SUM(DJ7:DJ25)</f>
        <v>2794639900</v>
      </c>
      <c r="DK30" s="512">
        <f>SUM(DK7:DK25)</f>
        <v>9781563400</v>
      </c>
      <c r="DL30" s="512">
        <f>SUM(DL7:DL25)</f>
        <v>24122400</v>
      </c>
      <c r="DM30" s="512">
        <f>SUM(DM7:DM25)</f>
        <v>3213441900</v>
      </c>
      <c r="DN30" s="513">
        <f>SUM(DI30:DM30)</f>
        <v>16029383500</v>
      </c>
    </row>
    <row r="31" spans="1:120" ht="21" customHeight="1" thickBot="1" x14ac:dyDescent="0.25">
      <c r="K31" s="72" t="s">
        <v>18</v>
      </c>
      <c r="L31" s="58">
        <v>803404000</v>
      </c>
      <c r="M31" s="58">
        <v>5170356000</v>
      </c>
      <c r="N31" s="58">
        <v>53496000</v>
      </c>
      <c r="O31" s="58">
        <v>7982163000</v>
      </c>
      <c r="P31" s="58">
        <f>SUM(L31:O31)</f>
        <v>14009419000</v>
      </c>
      <c r="S31" s="657"/>
      <c r="T31" s="657"/>
      <c r="AY31" s="72" t="s">
        <v>18</v>
      </c>
      <c r="AZ31" s="58">
        <v>803404000</v>
      </c>
      <c r="BA31" s="58">
        <v>5170356000</v>
      </c>
      <c r="BB31" s="58">
        <v>53496000</v>
      </c>
      <c r="BC31" s="58">
        <v>7982163000</v>
      </c>
      <c r="BD31" s="58">
        <f>SUM(AZ31:BC31)</f>
        <v>14009419000</v>
      </c>
      <c r="BG31" s="657"/>
      <c r="BH31" s="657"/>
      <c r="CL31" s="92"/>
      <c r="CM31" s="92"/>
      <c r="CP31" s="645"/>
      <c r="CQ31" s="646"/>
      <c r="CR31" s="646"/>
      <c r="CS31" s="646"/>
      <c r="CT31" s="649" t="s">
        <v>137</v>
      </c>
      <c r="CU31" s="650"/>
      <c r="CV31" s="434">
        <f t="shared" ref="CV31:DA31" si="39">CV30/$DA$30</f>
        <v>1.3307692307692307E-2</v>
      </c>
      <c r="CW31" s="435">
        <f t="shared" si="39"/>
        <v>0.16611538461538461</v>
      </c>
      <c r="CX31" s="435">
        <f t="shared" si="39"/>
        <v>0.63084615384615383</v>
      </c>
      <c r="CY31" s="435">
        <f t="shared" si="39"/>
        <v>1.5384615384615385E-3</v>
      </c>
      <c r="CZ31" s="435">
        <f t="shared" si="39"/>
        <v>0.18819230769230769</v>
      </c>
      <c r="DA31" s="436">
        <f t="shared" si="39"/>
        <v>1</v>
      </c>
      <c r="DB31" s="434">
        <f t="shared" ref="DB31:DG31" si="40">DB30/$DG$30</f>
        <v>1.307683431611275E-2</v>
      </c>
      <c r="DC31" s="435">
        <f t="shared" si="40"/>
        <v>0.15288524034597059</v>
      </c>
      <c r="DD31" s="435">
        <f t="shared" si="40"/>
        <v>0.66399470885275746</v>
      </c>
      <c r="DE31" s="435">
        <f t="shared" si="40"/>
        <v>1.5924391435574721E-3</v>
      </c>
      <c r="DF31" s="435">
        <f t="shared" si="40"/>
        <v>0.16845077734160169</v>
      </c>
      <c r="DG31" s="436">
        <f t="shared" si="40"/>
        <v>1</v>
      </c>
      <c r="DI31" s="520">
        <f t="shared" ref="DI31:DN31" si="41">DI30/$DN$30</f>
        <v>1.3451290874661523E-2</v>
      </c>
      <c r="DJ31" s="521">
        <f t="shared" si="41"/>
        <v>0.17434481494562781</v>
      </c>
      <c r="DK31" s="521">
        <f t="shared" si="41"/>
        <v>0.61022704959301777</v>
      </c>
      <c r="DL31" s="521">
        <f t="shared" si="41"/>
        <v>1.5048863232949663E-3</v>
      </c>
      <c r="DM31" s="521">
        <f t="shared" si="41"/>
        <v>0.20047195826339798</v>
      </c>
      <c r="DN31" s="522">
        <f t="shared" si="41"/>
        <v>1</v>
      </c>
    </row>
    <row r="32" spans="1:120" ht="21" customHeight="1" x14ac:dyDescent="0.2">
      <c r="K32" s="288"/>
      <c r="L32" s="491"/>
      <c r="M32" s="491"/>
      <c r="N32" s="491"/>
      <c r="O32" s="491"/>
      <c r="P32" s="491"/>
      <c r="S32" s="490"/>
      <c r="T32" s="490"/>
      <c r="AY32" s="288"/>
      <c r="AZ32" s="491"/>
      <c r="BA32" s="491"/>
      <c r="BB32" s="491"/>
      <c r="BC32" s="491"/>
      <c r="BD32" s="491"/>
      <c r="BG32" s="490"/>
      <c r="BH32" s="490"/>
      <c r="CL32" s="92"/>
      <c r="CM32" s="92"/>
      <c r="CP32" s="489"/>
      <c r="CQ32" s="489"/>
      <c r="CR32" s="489"/>
      <c r="CS32" s="489"/>
      <c r="CT32" s="489"/>
      <c r="CU32" s="489"/>
      <c r="CV32" s="492"/>
      <c r="CW32" s="492"/>
      <c r="CX32" s="631" t="s">
        <v>334</v>
      </c>
      <c r="CY32" s="632">
        <f>SUM(CW30:CY30)</f>
        <v>20761000000</v>
      </c>
      <c r="CZ32" s="578"/>
      <c r="DA32" s="579"/>
      <c r="DB32" s="492"/>
      <c r="DC32" s="492"/>
      <c r="DD32" s="492"/>
      <c r="DE32" s="492"/>
      <c r="DF32" s="578"/>
      <c r="DG32" s="579"/>
      <c r="DI32" s="492"/>
      <c r="DJ32" s="492"/>
      <c r="DK32" s="492"/>
      <c r="DL32" s="492"/>
      <c r="DM32" s="492"/>
      <c r="DN32" s="492"/>
    </row>
    <row r="33" spans="11:118" ht="21" customHeight="1" x14ac:dyDescent="0.2">
      <c r="K33" s="288"/>
      <c r="L33" s="491"/>
      <c r="M33" s="491"/>
      <c r="N33" s="491"/>
      <c r="O33" s="491"/>
      <c r="P33" s="491"/>
      <c r="S33" s="490"/>
      <c r="T33" s="490"/>
      <c r="AY33" s="288"/>
      <c r="AZ33" s="491"/>
      <c r="BA33" s="491"/>
      <c r="BB33" s="491"/>
      <c r="BC33" s="491"/>
      <c r="BD33" s="491"/>
      <c r="BG33" s="490"/>
      <c r="BH33" s="490"/>
      <c r="CL33" s="92"/>
      <c r="CM33" s="92"/>
      <c r="CP33" s="489"/>
      <c r="CQ33" s="489"/>
      <c r="CR33" s="489"/>
      <c r="CS33" s="489"/>
      <c r="CT33" s="489"/>
      <c r="CU33" s="633">
        <f>SUM(CW7:CW17)</f>
        <v>2349000000</v>
      </c>
      <c r="CV33" s="633">
        <f>SUM(CX7:CX17)</f>
        <v>9612000000</v>
      </c>
      <c r="CW33" s="633">
        <f t="shared" ref="CW33" si="42">SUM(CY7:CY17)</f>
        <v>23000000</v>
      </c>
      <c r="CX33" s="631" t="s">
        <v>335</v>
      </c>
      <c r="CY33" s="634">
        <f>CU33+CV33+CW33</f>
        <v>11984000000</v>
      </c>
      <c r="CZ33" s="492"/>
      <c r="DA33" s="492"/>
      <c r="DB33" s="492"/>
      <c r="DC33" s="492"/>
      <c r="DD33" s="492"/>
      <c r="DE33" s="492"/>
      <c r="DF33" s="492"/>
      <c r="DG33" s="492"/>
      <c r="DI33" s="492"/>
      <c r="DJ33" s="492"/>
      <c r="DK33" s="492"/>
      <c r="DL33" s="492"/>
      <c r="DM33" s="492"/>
      <c r="DN33" s="492"/>
    </row>
    <row r="34" spans="11:118" ht="15" customHeight="1" x14ac:dyDescent="0.2">
      <c r="BQ34" s="313"/>
    </row>
    <row r="35" spans="11:118" ht="29.25" customHeight="1" x14ac:dyDescent="0.2">
      <c r="BQ35" s="128"/>
      <c r="DA35" s="459"/>
      <c r="DB35" s="192"/>
      <c r="DC35" s="192"/>
      <c r="DD35" s="192"/>
      <c r="DE35" s="192"/>
      <c r="DF35" s="192"/>
      <c r="DG35" s="192"/>
    </row>
    <row r="36" spans="11:118" ht="12" customHeight="1" x14ac:dyDescent="0.2">
      <c r="BQ36" s="313"/>
    </row>
    <row r="37" spans="11:118" ht="10.5" customHeight="1" x14ac:dyDescent="0.2">
      <c r="BQ37" s="128"/>
    </row>
    <row r="38" spans="11:118" ht="15" customHeight="1" x14ac:dyDescent="0.2">
      <c r="BQ38" s="128"/>
    </row>
    <row r="39" spans="11:118" ht="15" customHeight="1" x14ac:dyDescent="0.2">
      <c r="BR39" s="128"/>
      <c r="BS39" s="128"/>
    </row>
    <row r="40" spans="11:118" ht="15" customHeight="1" x14ac:dyDescent="0.2">
      <c r="BQ40" s="128"/>
    </row>
    <row r="41" spans="11:118" ht="15" customHeight="1" x14ac:dyDescent="0.2">
      <c r="BQ41" s="128"/>
    </row>
  </sheetData>
  <mergeCells count="47">
    <mergeCell ref="DL1:DN1"/>
    <mergeCell ref="AD1:AE1"/>
    <mergeCell ref="BR1:BS1"/>
    <mergeCell ref="CB1:CC1"/>
    <mergeCell ref="CZ1:DA1"/>
    <mergeCell ref="DF1:DG1"/>
    <mergeCell ref="BZ3:CB3"/>
    <mergeCell ref="F5:J5"/>
    <mergeCell ref="AT5:AX5"/>
    <mergeCell ref="BO5:BS5"/>
    <mergeCell ref="CD5:CD6"/>
    <mergeCell ref="K7:K15"/>
    <mergeCell ref="S7:T7"/>
    <mergeCell ref="AY7:AY15"/>
    <mergeCell ref="BG7:BH7"/>
    <mergeCell ref="CL7:CM7"/>
    <mergeCell ref="CV5:DA5"/>
    <mergeCell ref="DB5:DG5"/>
    <mergeCell ref="DI5:DN5"/>
    <mergeCell ref="W6:Y6"/>
    <mergeCell ref="BK6:BM6"/>
    <mergeCell ref="CE5:CE6"/>
    <mergeCell ref="CF5:CF6"/>
    <mergeCell ref="K17:K25"/>
    <mergeCell ref="S17:T17"/>
    <mergeCell ref="AY17:AY25"/>
    <mergeCell ref="BG17:BH17"/>
    <mergeCell ref="CL17:CM17"/>
    <mergeCell ref="A26:E26"/>
    <mergeCell ref="V26:Z26"/>
    <mergeCell ref="AO26:AS26"/>
    <mergeCell ref="BJ26:BN26"/>
    <mergeCell ref="CL26:CM26"/>
    <mergeCell ref="S26:T26"/>
    <mergeCell ref="BG26:BH26"/>
    <mergeCell ref="S30:T31"/>
    <mergeCell ref="BG30:BH31"/>
    <mergeCell ref="CL30:CM30"/>
    <mergeCell ref="CP30:CS31"/>
    <mergeCell ref="CT30:CU30"/>
    <mergeCell ref="CT31:CU31"/>
    <mergeCell ref="CT26:CU26"/>
    <mergeCell ref="CT27:CU27"/>
    <mergeCell ref="CP28:CS29"/>
    <mergeCell ref="CT28:CU28"/>
    <mergeCell ref="CT29:CU29"/>
    <mergeCell ref="CP26:CS27"/>
  </mergeCells>
  <phoneticPr fontId="3"/>
  <printOptions horizontalCentered="1" verticalCentered="1"/>
  <pageMargins left="0.59055118110236227" right="0.19685039370078741" top="0.39370078740157483" bottom="0.39370078740157483" header="0.31496062992125984" footer="0.19685039370078741"/>
  <pageSetup paperSize="8" scale="68" orientation="landscape" errors="blank" r:id="rId1"/>
  <headerFooter alignWithMargins="0"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3"/>
    <pageSetUpPr fitToPage="1"/>
  </sheetPr>
  <dimension ref="A1:DI62"/>
  <sheetViews>
    <sheetView topLeftCell="CO1" zoomScale="80" zoomScaleNormal="80" workbookViewId="0">
      <pane xSplit="6" ySplit="8" topLeftCell="CU9" activePane="bottomRight" state="frozen"/>
      <selection activeCell="CO1" sqref="CO1"/>
      <selection pane="topRight" activeCell="CU1" sqref="CU1"/>
      <selection pane="bottomLeft" activeCell="CO9" sqref="CO9"/>
      <selection pane="bottomRight" activeCell="CO1" sqref="CO1"/>
    </sheetView>
  </sheetViews>
  <sheetFormatPr defaultColWidth="9" defaultRowHeight="13.5" customHeight="1" x14ac:dyDescent="0.2"/>
  <cols>
    <col min="1" max="1" width="4.453125" style="1" hidden="1" customWidth="1"/>
    <col min="2" max="2" width="6.08984375" style="1" hidden="1" customWidth="1"/>
    <col min="3" max="3" width="2.36328125" style="1" hidden="1" customWidth="1"/>
    <col min="4" max="4" width="6.08984375" style="1" hidden="1" customWidth="1"/>
    <col min="5" max="5" width="9.7265625" style="1" hidden="1" customWidth="1"/>
    <col min="6" max="7" width="12.90625" style="1" hidden="1" customWidth="1"/>
    <col min="8" max="8" width="10.36328125" style="1" hidden="1" customWidth="1"/>
    <col min="9" max="9" width="13.90625" style="1" hidden="1" customWidth="1"/>
    <col min="10" max="10" width="13.7265625" style="1" hidden="1" customWidth="1"/>
    <col min="11" max="11" width="3.36328125" style="1" hidden="1" customWidth="1"/>
    <col min="12" max="12" width="11.6328125" style="1" hidden="1" customWidth="1"/>
    <col min="13" max="13" width="12.90625" style="1" hidden="1" customWidth="1"/>
    <col min="14" max="14" width="10.36328125" style="1" hidden="1" customWidth="1"/>
    <col min="15" max="15" width="14" style="1" hidden="1" customWidth="1"/>
    <col min="16" max="16" width="13.7265625" style="1" hidden="1" customWidth="1"/>
    <col min="17" max="17" width="1.08984375" style="21" hidden="1" customWidth="1"/>
    <col min="18" max="18" width="5.453125" style="1" hidden="1" customWidth="1"/>
    <col min="19" max="19" width="10.08984375" style="1" hidden="1" customWidth="1"/>
    <col min="20" max="20" width="13.7265625" style="1" hidden="1" customWidth="1"/>
    <col min="21" max="21" width="6.90625" style="1" hidden="1" customWidth="1"/>
    <col min="22" max="22" width="4" style="1" hidden="1" customWidth="1"/>
    <col min="23" max="23" width="6" style="1" hidden="1" customWidth="1"/>
    <col min="24" max="24" width="1.7265625" style="1" hidden="1" customWidth="1"/>
    <col min="25" max="25" width="6" style="1" hidden="1" customWidth="1"/>
    <col min="26" max="26" width="9.7265625" style="1" hidden="1" customWidth="1"/>
    <col min="27" max="27" width="11.6328125" style="1" hidden="1" customWidth="1"/>
    <col min="28" max="28" width="13.90625" style="1" hidden="1" customWidth="1"/>
    <col min="29" max="29" width="10.90625" style="1" hidden="1" customWidth="1"/>
    <col min="30" max="30" width="14.7265625" style="1" hidden="1" customWidth="1"/>
    <col min="31" max="31" width="14.90625" style="1" hidden="1" customWidth="1"/>
    <col min="32" max="32" width="9.90625" style="1" hidden="1" customWidth="1"/>
    <col min="33" max="33" width="1.6328125" style="1" hidden="1" customWidth="1"/>
    <col min="34" max="34" width="17.453125" style="1" hidden="1" customWidth="1"/>
    <col min="35" max="35" width="12" style="1" hidden="1" customWidth="1"/>
    <col min="36" max="36" width="13" style="1" hidden="1" customWidth="1"/>
    <col min="37" max="37" width="10.7265625" style="1" hidden="1" customWidth="1"/>
    <col min="38" max="38" width="14.36328125" style="1" hidden="1" customWidth="1"/>
    <col min="39" max="39" width="13.453125" style="1" hidden="1" customWidth="1"/>
    <col min="40" max="40" width="3.453125" style="1" hidden="1" customWidth="1"/>
    <col min="41" max="41" width="4.453125" style="1" hidden="1" customWidth="1"/>
    <col min="42" max="42" width="6.08984375" style="1" hidden="1" customWidth="1"/>
    <col min="43" max="43" width="2.36328125" style="1" hidden="1" customWidth="1"/>
    <col min="44" max="44" width="6.08984375" style="1" hidden="1" customWidth="1"/>
    <col min="45" max="45" width="9.7265625" style="1" hidden="1" customWidth="1"/>
    <col min="46" max="47" width="12.90625" style="1" hidden="1" customWidth="1"/>
    <col min="48" max="48" width="10.36328125" style="1" hidden="1" customWidth="1"/>
    <col min="49" max="49" width="13.90625" style="1" hidden="1" customWidth="1"/>
    <col min="50" max="50" width="13.7265625" style="1" hidden="1" customWidth="1"/>
    <col min="51" max="51" width="3.36328125" style="1" hidden="1" customWidth="1"/>
    <col min="52" max="52" width="11.6328125" style="1" hidden="1" customWidth="1"/>
    <col min="53" max="53" width="12.90625" style="1" hidden="1" customWidth="1"/>
    <col min="54" max="54" width="10.36328125" style="1" hidden="1" customWidth="1"/>
    <col min="55" max="55" width="14" style="1" hidden="1" customWidth="1"/>
    <col min="56" max="56" width="13.7265625" style="1" hidden="1" customWidth="1"/>
    <col min="57" max="57" width="1.08984375" style="21" hidden="1" customWidth="1"/>
    <col min="58" max="58" width="5.453125" style="1" hidden="1" customWidth="1"/>
    <col min="59" max="59" width="10.08984375" style="1" hidden="1" customWidth="1"/>
    <col min="60" max="60" width="13.7265625" style="1" hidden="1" customWidth="1"/>
    <col min="61" max="61" width="6.90625" style="1" hidden="1" customWidth="1"/>
    <col min="62" max="62" width="3.453125" style="1" hidden="1" customWidth="1"/>
    <col min="63" max="63" width="6.453125" style="1" hidden="1" customWidth="1"/>
    <col min="64" max="64" width="1.7265625" style="1" hidden="1" customWidth="1"/>
    <col min="65" max="65" width="6.453125" style="1" hidden="1" customWidth="1"/>
    <col min="66" max="66" width="10.26953125" style="1" hidden="1" customWidth="1"/>
    <col min="67" max="67" width="11.6328125" style="1" hidden="1" customWidth="1"/>
    <col min="68" max="68" width="12.08984375" style="1" hidden="1" customWidth="1"/>
    <col min="69" max="69" width="9.90625" style="1" hidden="1" customWidth="1"/>
    <col min="70" max="70" width="14.26953125" style="1" hidden="1" customWidth="1"/>
    <col min="71" max="71" width="14.90625" style="1" hidden="1" customWidth="1"/>
    <col min="72" max="72" width="11.6328125" style="1" hidden="1" customWidth="1"/>
    <col min="73" max="73" width="12.36328125" style="1" hidden="1" customWidth="1"/>
    <col min="74" max="74" width="9.90625" style="1" hidden="1" customWidth="1"/>
    <col min="75" max="75" width="13" style="1" hidden="1" customWidth="1"/>
    <col min="76" max="76" width="14.453125" style="1" hidden="1" customWidth="1"/>
    <col min="77" max="77" width="11.453125" style="1" hidden="1" customWidth="1"/>
    <col min="78" max="78" width="11.7265625" style="1" hidden="1" customWidth="1"/>
    <col min="79" max="79" width="11.26953125" style="1" hidden="1" customWidth="1"/>
    <col min="80" max="80" width="13.6328125" style="1" hidden="1" customWidth="1"/>
    <col min="81" max="81" width="13.7265625" style="1" hidden="1" customWidth="1"/>
    <col min="82" max="82" width="8.08984375" style="1" hidden="1" customWidth="1"/>
    <col min="83" max="83" width="7" style="21" hidden="1" customWidth="1"/>
    <col min="84" max="84" width="6.36328125" style="21" hidden="1" customWidth="1"/>
    <col min="85" max="85" width="1" style="21" hidden="1" customWidth="1"/>
    <col min="86" max="86" width="13.90625" style="1" hidden="1" customWidth="1"/>
    <col min="87" max="87" width="11.90625" style="1" hidden="1" customWidth="1"/>
    <col min="88" max="88" width="3.7265625" style="1" hidden="1" customWidth="1"/>
    <col min="89" max="89" width="2.7265625" style="1" hidden="1" customWidth="1"/>
    <col min="90" max="90" width="10.08984375" style="1" hidden="1" customWidth="1"/>
    <col min="91" max="91" width="10.90625" style="1" hidden="1" customWidth="1"/>
    <col min="92" max="92" width="4.36328125" style="1" hidden="1" customWidth="1"/>
    <col min="93" max="93" width="0.90625" style="1" customWidth="1"/>
    <col min="94" max="94" width="4.90625" style="1" customWidth="1"/>
    <col min="95" max="95" width="6.26953125" style="1" customWidth="1"/>
    <col min="96" max="96" width="1.7265625" style="1" customWidth="1"/>
    <col min="97" max="97" width="6.26953125" style="1" customWidth="1"/>
    <col min="98" max="98" width="11.7265625" style="1" customWidth="1"/>
    <col min="99" max="99" width="15.453125" style="1" customWidth="1"/>
    <col min="100" max="100" width="12.6328125" style="1" customWidth="1"/>
    <col min="101" max="102" width="13" style="1" customWidth="1"/>
    <col min="103" max="103" width="11.6328125" style="1" customWidth="1"/>
    <col min="104" max="104" width="12.36328125" style="1" customWidth="1"/>
    <col min="105" max="105" width="12.26953125" style="1" customWidth="1"/>
    <col min="106" max="106" width="13.6328125" style="1" bestFit="1" customWidth="1"/>
    <col min="107" max="107" width="13.08984375" style="1" customWidth="1"/>
    <col min="108" max="108" width="1.26953125" style="1" customWidth="1"/>
    <col min="109" max="109" width="13" style="1" customWidth="1"/>
    <col min="110" max="110" width="7" style="1" customWidth="1"/>
    <col min="111" max="111" width="9" style="1"/>
    <col min="112" max="112" width="13.26953125" style="1" customWidth="1"/>
    <col min="113" max="16384" width="9" style="1"/>
  </cols>
  <sheetData>
    <row r="1" spans="1:113" ht="18" customHeight="1" x14ac:dyDescent="0.2">
      <c r="AD1" s="696" t="s">
        <v>78</v>
      </c>
      <c r="AE1" s="697"/>
      <c r="BR1" s="696"/>
      <c r="BS1" s="697"/>
      <c r="CB1" s="696"/>
      <c r="CC1" s="697"/>
      <c r="CD1" s="92"/>
      <c r="CE1" s="276"/>
      <c r="CF1" s="276"/>
      <c r="CG1" s="276"/>
      <c r="CV1" s="702" t="s">
        <v>133</v>
      </c>
      <c r="CW1" s="703"/>
      <c r="CX1" s="703"/>
      <c r="CY1" s="703"/>
      <c r="CZ1" s="703"/>
      <c r="DA1" s="703"/>
      <c r="DB1" s="703"/>
      <c r="DC1" s="703"/>
      <c r="DD1" s="703"/>
      <c r="DE1" s="703"/>
    </row>
    <row r="2" spans="1:113" ht="9" customHeight="1" x14ac:dyDescent="0.2">
      <c r="AD2" s="391"/>
      <c r="AE2" s="392"/>
      <c r="BR2" s="391"/>
      <c r="BS2" s="392"/>
      <c r="CB2" s="391"/>
      <c r="CC2" s="392"/>
      <c r="CD2" s="92"/>
      <c r="CE2" s="276"/>
      <c r="CF2" s="276"/>
      <c r="CG2" s="276"/>
      <c r="CV2" s="394"/>
      <c r="CW2" s="394"/>
      <c r="CX2" s="408"/>
      <c r="CY2" s="394"/>
      <c r="CZ2" s="394"/>
      <c r="DA2" s="394"/>
      <c r="DB2" s="406"/>
      <c r="DC2" s="394"/>
      <c r="DE2" s="396"/>
    </row>
    <row r="3" spans="1:113" ht="9" customHeight="1" x14ac:dyDescent="0.2">
      <c r="AD3" s="391"/>
      <c r="AE3" s="392"/>
      <c r="BR3" s="391"/>
      <c r="BS3" s="392"/>
      <c r="CB3" s="391"/>
      <c r="CC3" s="392"/>
      <c r="CD3" s="92"/>
      <c r="CE3" s="276"/>
      <c r="CF3" s="276"/>
      <c r="CG3" s="276"/>
      <c r="CV3" s="394"/>
      <c r="CW3" s="394"/>
      <c r="CX3" s="408"/>
      <c r="CY3" s="394"/>
      <c r="CZ3" s="394"/>
      <c r="DA3" s="394"/>
      <c r="DB3" s="406"/>
      <c r="DC3" s="394"/>
      <c r="DE3" s="396"/>
    </row>
    <row r="4" spans="1:113" ht="21.75" customHeight="1" x14ac:dyDescent="0.2">
      <c r="A4" s="2" t="s">
        <v>25</v>
      </c>
      <c r="S4" s="128"/>
      <c r="T4" s="150"/>
      <c r="V4" s="102" t="s">
        <v>45</v>
      </c>
      <c r="AO4" s="2" t="s">
        <v>25</v>
      </c>
      <c r="BG4" s="128"/>
      <c r="BH4" s="150"/>
      <c r="BJ4" s="102" t="s">
        <v>108</v>
      </c>
      <c r="BZ4" s="685" t="s">
        <v>109</v>
      </c>
      <c r="CA4" s="685"/>
      <c r="CB4" s="686"/>
      <c r="CL4" s="128"/>
      <c r="CM4" s="150"/>
      <c r="CP4" s="2" t="s">
        <v>144</v>
      </c>
    </row>
    <row r="5" spans="1:113" ht="13.5" customHeight="1" x14ac:dyDescent="0.2">
      <c r="A5" s="2"/>
      <c r="S5" s="128"/>
      <c r="T5" s="150"/>
      <c r="V5" s="102"/>
      <c r="AO5" s="2"/>
      <c r="BG5" s="128"/>
      <c r="BH5" s="150"/>
      <c r="BJ5" s="102"/>
      <c r="BZ5" s="395"/>
      <c r="CA5" s="395"/>
      <c r="CB5" s="92"/>
      <c r="CL5" s="128"/>
      <c r="CM5" s="150"/>
      <c r="CP5" s="2"/>
    </row>
    <row r="6" spans="1:113" ht="15.75" customHeight="1" thickBot="1" x14ac:dyDescent="0.25">
      <c r="A6" s="2"/>
      <c r="P6" s="52" t="s">
        <v>7</v>
      </c>
      <c r="T6" s="130"/>
      <c r="V6" s="2"/>
      <c r="AE6" s="52" t="s">
        <v>7</v>
      </c>
      <c r="AO6" s="2"/>
      <c r="BD6" s="52" t="s">
        <v>7</v>
      </c>
      <c r="BH6" s="130"/>
      <c r="BJ6" s="2"/>
      <c r="BS6" s="52"/>
      <c r="BT6" s="128"/>
      <c r="BX6" s="52"/>
      <c r="CC6" s="52" t="s">
        <v>7</v>
      </c>
      <c r="CD6" s="52"/>
      <c r="CE6" s="277"/>
      <c r="CF6" s="277"/>
      <c r="CG6" s="277"/>
      <c r="CM6" s="130"/>
      <c r="CP6" s="2"/>
      <c r="DC6" s="345" t="s">
        <v>7</v>
      </c>
    </row>
    <row r="7" spans="1:113" ht="33" customHeight="1" x14ac:dyDescent="0.2">
      <c r="A7" s="36"/>
      <c r="B7" s="37"/>
      <c r="C7" s="38"/>
      <c r="D7" s="39"/>
      <c r="E7" s="40"/>
      <c r="F7" s="687" t="s">
        <v>14</v>
      </c>
      <c r="G7" s="688"/>
      <c r="H7" s="688"/>
      <c r="I7" s="688"/>
      <c r="J7" s="689"/>
      <c r="K7" s="73"/>
      <c r="L7" s="22" t="s">
        <v>15</v>
      </c>
      <c r="M7" s="22"/>
      <c r="N7" s="22"/>
      <c r="O7" s="22"/>
      <c r="P7" s="23"/>
      <c r="T7" s="130"/>
      <c r="V7" s="36"/>
      <c r="W7" s="37"/>
      <c r="X7" s="38"/>
      <c r="Y7" s="39"/>
      <c r="Z7" s="37"/>
      <c r="AA7" s="133" t="s">
        <v>36</v>
      </c>
      <c r="AB7" s="22"/>
      <c r="AC7" s="22"/>
      <c r="AD7" s="22"/>
      <c r="AE7" s="23"/>
      <c r="AI7" s="170" t="s">
        <v>36</v>
      </c>
      <c r="AJ7" s="165"/>
      <c r="AK7" s="165"/>
      <c r="AL7" s="165"/>
      <c r="AM7" s="166"/>
      <c r="AO7" s="36"/>
      <c r="AP7" s="37"/>
      <c r="AQ7" s="38"/>
      <c r="AR7" s="39"/>
      <c r="AS7" s="40"/>
      <c r="AT7" s="687" t="s">
        <v>14</v>
      </c>
      <c r="AU7" s="688"/>
      <c r="AV7" s="688"/>
      <c r="AW7" s="688"/>
      <c r="AX7" s="689"/>
      <c r="AY7" s="73"/>
      <c r="AZ7" s="22" t="s">
        <v>15</v>
      </c>
      <c r="BA7" s="22"/>
      <c r="BB7" s="22"/>
      <c r="BC7" s="22"/>
      <c r="BD7" s="23"/>
      <c r="BH7" s="130"/>
      <c r="BJ7" s="217"/>
      <c r="BK7" s="218"/>
      <c r="BL7" s="219"/>
      <c r="BM7" s="220"/>
      <c r="BN7" s="218"/>
      <c r="BO7" s="690" t="s">
        <v>92</v>
      </c>
      <c r="BP7" s="691"/>
      <c r="BQ7" s="691"/>
      <c r="BR7" s="691"/>
      <c r="BS7" s="691"/>
      <c r="BT7" s="314" t="s">
        <v>110</v>
      </c>
      <c r="BU7" s="221"/>
      <c r="BV7" s="221"/>
      <c r="BW7" s="221"/>
      <c r="BX7" s="223"/>
      <c r="BY7" s="222" t="s">
        <v>91</v>
      </c>
      <c r="BZ7" s="221"/>
      <c r="CA7" s="221"/>
      <c r="CB7" s="221"/>
      <c r="CC7" s="223"/>
      <c r="CD7" s="692" t="s">
        <v>105</v>
      </c>
      <c r="CE7" s="678" t="s">
        <v>104</v>
      </c>
      <c r="CF7" s="680" t="s">
        <v>107</v>
      </c>
      <c r="CG7" s="296"/>
      <c r="CM7" s="130"/>
      <c r="CP7" s="575"/>
      <c r="CQ7" s="378"/>
      <c r="CR7" s="379"/>
      <c r="CS7" s="380"/>
      <c r="CT7" s="378"/>
      <c r="CU7" s="461"/>
      <c r="CV7" s="704" t="s">
        <v>3</v>
      </c>
      <c r="CW7" s="705"/>
      <c r="CX7" s="706"/>
      <c r="CY7" s="704" t="s">
        <v>131</v>
      </c>
      <c r="CZ7" s="705"/>
      <c r="DA7" s="705"/>
      <c r="DB7" s="705"/>
      <c r="DC7" s="706"/>
      <c r="DD7" s="384"/>
      <c r="DE7" s="707" t="s">
        <v>134</v>
      </c>
    </row>
    <row r="8" spans="1:113" ht="40.5" customHeight="1" thickBot="1" x14ac:dyDescent="0.25">
      <c r="A8" s="41" t="s">
        <v>0</v>
      </c>
      <c r="B8" s="42"/>
      <c r="C8" s="43" t="s">
        <v>1</v>
      </c>
      <c r="D8" s="44"/>
      <c r="E8" s="45" t="s">
        <v>24</v>
      </c>
      <c r="F8" s="46" t="s">
        <v>23</v>
      </c>
      <c r="G8" s="46" t="s">
        <v>2</v>
      </c>
      <c r="H8" s="46" t="s">
        <v>6</v>
      </c>
      <c r="I8" s="46" t="s">
        <v>3</v>
      </c>
      <c r="J8" s="61" t="s">
        <v>4</v>
      </c>
      <c r="K8" s="74"/>
      <c r="L8" s="50" t="s">
        <v>23</v>
      </c>
      <c r="M8" s="50" t="s">
        <v>2</v>
      </c>
      <c r="N8" s="50" t="s">
        <v>6</v>
      </c>
      <c r="O8" s="50" t="s">
        <v>3</v>
      </c>
      <c r="P8" s="51" t="s">
        <v>4</v>
      </c>
      <c r="V8" s="41" t="s">
        <v>0</v>
      </c>
      <c r="W8" s="672" t="s">
        <v>35</v>
      </c>
      <c r="X8" s="673"/>
      <c r="Y8" s="674"/>
      <c r="Z8" s="42" t="s">
        <v>24</v>
      </c>
      <c r="AA8" s="134" t="s">
        <v>23</v>
      </c>
      <c r="AB8" s="50" t="s">
        <v>2</v>
      </c>
      <c r="AC8" s="50" t="s">
        <v>6</v>
      </c>
      <c r="AD8" s="50" t="s">
        <v>3</v>
      </c>
      <c r="AE8" s="51" t="s">
        <v>4</v>
      </c>
      <c r="AI8" s="171" t="s">
        <v>23</v>
      </c>
      <c r="AJ8" s="167" t="s">
        <v>2</v>
      </c>
      <c r="AK8" s="167" t="s">
        <v>6</v>
      </c>
      <c r="AL8" s="167" t="s">
        <v>3</v>
      </c>
      <c r="AM8" s="168" t="s">
        <v>4</v>
      </c>
      <c r="AO8" s="41" t="s">
        <v>0</v>
      </c>
      <c r="AP8" s="42"/>
      <c r="AQ8" s="43" t="s">
        <v>1</v>
      </c>
      <c r="AR8" s="44"/>
      <c r="AS8" s="45" t="s">
        <v>24</v>
      </c>
      <c r="AT8" s="46" t="s">
        <v>23</v>
      </c>
      <c r="AU8" s="46" t="s">
        <v>2</v>
      </c>
      <c r="AV8" s="46" t="s">
        <v>6</v>
      </c>
      <c r="AW8" s="46" t="s">
        <v>3</v>
      </c>
      <c r="AX8" s="61" t="s">
        <v>4</v>
      </c>
      <c r="AY8" s="74"/>
      <c r="AZ8" s="50" t="s">
        <v>23</v>
      </c>
      <c r="BA8" s="50" t="s">
        <v>2</v>
      </c>
      <c r="BB8" s="50" t="s">
        <v>6</v>
      </c>
      <c r="BC8" s="50" t="s">
        <v>3</v>
      </c>
      <c r="BD8" s="51" t="s">
        <v>4</v>
      </c>
      <c r="BJ8" s="224" t="s">
        <v>0</v>
      </c>
      <c r="BK8" s="675" t="s">
        <v>35</v>
      </c>
      <c r="BL8" s="676"/>
      <c r="BM8" s="677"/>
      <c r="BN8" s="225" t="s">
        <v>24</v>
      </c>
      <c r="BO8" s="226" t="s">
        <v>23</v>
      </c>
      <c r="BP8" s="227" t="s">
        <v>2</v>
      </c>
      <c r="BQ8" s="227" t="s">
        <v>6</v>
      </c>
      <c r="BR8" s="227" t="s">
        <v>3</v>
      </c>
      <c r="BS8" s="228" t="s">
        <v>4</v>
      </c>
      <c r="BT8" s="229" t="s">
        <v>23</v>
      </c>
      <c r="BU8" s="227" t="s">
        <v>2</v>
      </c>
      <c r="BV8" s="227" t="s">
        <v>6</v>
      </c>
      <c r="BW8" s="227" t="s">
        <v>3</v>
      </c>
      <c r="BX8" s="230" t="s">
        <v>4</v>
      </c>
      <c r="BY8" s="229" t="s">
        <v>23</v>
      </c>
      <c r="BZ8" s="227" t="s">
        <v>2</v>
      </c>
      <c r="CA8" s="227" t="s">
        <v>6</v>
      </c>
      <c r="CB8" s="227" t="s">
        <v>3</v>
      </c>
      <c r="CC8" s="230" t="s">
        <v>4</v>
      </c>
      <c r="CD8" s="693"/>
      <c r="CE8" s="679"/>
      <c r="CF8" s="681"/>
      <c r="CG8" s="296"/>
      <c r="CP8" s="533" t="s">
        <v>0</v>
      </c>
      <c r="CQ8" s="381"/>
      <c r="CR8" s="382" t="s">
        <v>1</v>
      </c>
      <c r="CS8" s="383"/>
      <c r="CT8" s="381" t="s">
        <v>24</v>
      </c>
      <c r="CU8" s="462" t="s">
        <v>150</v>
      </c>
      <c r="CV8" s="419" t="s">
        <v>130</v>
      </c>
      <c r="CW8" s="420" t="s">
        <v>126</v>
      </c>
      <c r="CX8" s="418" t="s">
        <v>13</v>
      </c>
      <c r="CY8" s="423" t="s">
        <v>127</v>
      </c>
      <c r="CZ8" s="407" t="s">
        <v>128</v>
      </c>
      <c r="DA8" s="424" t="s">
        <v>129</v>
      </c>
      <c r="DB8" s="407" t="s">
        <v>132</v>
      </c>
      <c r="DC8" s="418" t="s">
        <v>13</v>
      </c>
      <c r="DD8" s="384"/>
      <c r="DE8" s="708"/>
      <c r="DH8" s="30"/>
    </row>
    <row r="9" spans="1:113" ht="48" customHeight="1" x14ac:dyDescent="0.2">
      <c r="A9" s="26" t="s">
        <v>19</v>
      </c>
      <c r="B9" s="27">
        <v>41734</v>
      </c>
      <c r="C9" s="28" t="s">
        <v>12</v>
      </c>
      <c r="D9" s="29">
        <v>41736</v>
      </c>
      <c r="E9" s="109" t="s">
        <v>20</v>
      </c>
      <c r="F9" s="110">
        <v>63575000</v>
      </c>
      <c r="G9" s="62">
        <v>276768000</v>
      </c>
      <c r="H9" s="62">
        <v>1502000</v>
      </c>
      <c r="I9" s="62">
        <v>273002000</v>
      </c>
      <c r="J9" s="62">
        <f t="shared" ref="J9:J26" si="0">SUM(F9:I9)</f>
        <v>614847000</v>
      </c>
      <c r="K9" s="682" t="s">
        <v>37</v>
      </c>
      <c r="L9" s="34">
        <v>65564000</v>
      </c>
      <c r="M9" s="34">
        <v>421357200</v>
      </c>
      <c r="N9" s="34">
        <v>1972500</v>
      </c>
      <c r="O9" s="34">
        <v>516022500</v>
      </c>
      <c r="P9" s="35">
        <f t="shared" ref="P9:P26" si="1">SUM(L9:O9)</f>
        <v>1004916200</v>
      </c>
      <c r="S9" s="666" t="s">
        <v>58</v>
      </c>
      <c r="T9" s="666"/>
      <c r="U9" s="101"/>
      <c r="V9" s="142" t="s">
        <v>84</v>
      </c>
      <c r="W9" s="27"/>
      <c r="X9" s="28"/>
      <c r="Y9" s="29"/>
      <c r="Z9" s="109" t="s">
        <v>20</v>
      </c>
      <c r="AA9" s="135">
        <f>ROUND(L9*$T$26,-3)+3328700</f>
        <v>58795700</v>
      </c>
      <c r="AB9" s="105" t="e">
        <f>ROUND(M9*#REF!,-3)+21299200</f>
        <v>#REF!</v>
      </c>
      <c r="AC9" s="105">
        <f>ROUND(N9,-3)+222900</f>
        <v>2195900</v>
      </c>
      <c r="AD9" s="105" t="e">
        <f>ROUND(O9*#REF!*1.06,-3)+29875700</f>
        <v>#REF!</v>
      </c>
      <c r="AE9" s="106" t="e">
        <f>SUM(AA9:AD9)</f>
        <v>#REF!</v>
      </c>
      <c r="AH9" s="172" t="s">
        <v>71</v>
      </c>
      <c r="AI9" s="176" t="e">
        <f>AA9+AA10+AA12+#REF!</f>
        <v>#REF!</v>
      </c>
      <c r="AJ9" s="177" t="e">
        <f>AB9+AB10+AB12+#REF!</f>
        <v>#REF!</v>
      </c>
      <c r="AK9" s="177" t="e">
        <f>AC9+AC10+AC12+#REF!</f>
        <v>#REF!</v>
      </c>
      <c r="AL9" s="177" t="e">
        <f>AD9+AD10+AD12+#REF!</f>
        <v>#REF!</v>
      </c>
      <c r="AM9" s="178" t="e">
        <f t="shared" ref="AM9:AM16" si="2">SUM(AI9:AL9)</f>
        <v>#REF!</v>
      </c>
      <c r="AO9" s="26" t="s">
        <v>19</v>
      </c>
      <c r="AP9" s="27">
        <v>41734</v>
      </c>
      <c r="AQ9" s="28" t="s">
        <v>12</v>
      </c>
      <c r="AR9" s="29">
        <v>41736</v>
      </c>
      <c r="AS9" s="109" t="s">
        <v>20</v>
      </c>
      <c r="AT9" s="110">
        <v>63575000</v>
      </c>
      <c r="AU9" s="62">
        <v>276768000</v>
      </c>
      <c r="AV9" s="62">
        <v>1502000</v>
      </c>
      <c r="AW9" s="62">
        <v>273002000</v>
      </c>
      <c r="AX9" s="62">
        <f t="shared" ref="AX9:AX26" si="3">SUM(AT9:AW9)</f>
        <v>614847000</v>
      </c>
      <c r="AY9" s="682" t="s">
        <v>37</v>
      </c>
      <c r="AZ9" s="34">
        <v>65564000</v>
      </c>
      <c r="BA9" s="34">
        <v>421357200</v>
      </c>
      <c r="BB9" s="34">
        <v>1972500</v>
      </c>
      <c r="BC9" s="34">
        <v>516022500</v>
      </c>
      <c r="BD9" s="35">
        <f t="shared" ref="BD9:BD19" si="4">SUM(AZ9:BC9)</f>
        <v>1004916200</v>
      </c>
      <c r="BG9" s="666" t="s">
        <v>58</v>
      </c>
      <c r="BH9" s="666"/>
      <c r="BI9" s="101"/>
      <c r="BJ9" s="237" t="s">
        <v>84</v>
      </c>
      <c r="BK9" s="238">
        <v>42104</v>
      </c>
      <c r="BL9" s="239" t="s">
        <v>12</v>
      </c>
      <c r="BM9" s="240">
        <f t="shared" ref="BM9:BM23" si="5">BK9+2</f>
        <v>42106</v>
      </c>
      <c r="BN9" s="241" t="s">
        <v>20</v>
      </c>
      <c r="BO9" s="242">
        <v>58795700</v>
      </c>
      <c r="BP9" s="243">
        <v>450241200</v>
      </c>
      <c r="BQ9" s="243">
        <v>2195900</v>
      </c>
      <c r="BR9" s="243">
        <v>592721700</v>
      </c>
      <c r="BS9" s="244">
        <f>SUM(BO9:BR9)</f>
        <v>1103954500</v>
      </c>
      <c r="BT9" s="245">
        <v>43399400</v>
      </c>
      <c r="BU9" s="243">
        <v>350900000</v>
      </c>
      <c r="BV9" s="243">
        <v>1111700</v>
      </c>
      <c r="BW9" s="243">
        <v>472164700</v>
      </c>
      <c r="BX9" s="246">
        <f t="shared" ref="BX9:BX23" si="6">SUM(BT9:BW9)</f>
        <v>867575800</v>
      </c>
      <c r="BY9" s="245">
        <f t="shared" ref="BY9:CB23" si="7">BT9-+BO9</f>
        <v>-15396300</v>
      </c>
      <c r="BZ9" s="243">
        <f t="shared" si="7"/>
        <v>-99341200</v>
      </c>
      <c r="CA9" s="243">
        <f t="shared" si="7"/>
        <v>-1084200</v>
      </c>
      <c r="CB9" s="243">
        <f t="shared" si="7"/>
        <v>-120557000</v>
      </c>
      <c r="CC9" s="246">
        <f t="shared" ref="CC9:CC23" si="8">SUM(BY9:CB9)</f>
        <v>-236378700</v>
      </c>
      <c r="CD9" s="246">
        <v>176</v>
      </c>
      <c r="CE9" s="271" t="s">
        <v>94</v>
      </c>
      <c r="CF9" s="272" t="s">
        <v>93</v>
      </c>
      <c r="CG9" s="297"/>
      <c r="CH9" s="304" t="s">
        <v>102</v>
      </c>
      <c r="CI9" s="304" t="s">
        <v>103</v>
      </c>
      <c r="CL9" s="666" t="s">
        <v>120</v>
      </c>
      <c r="CM9" s="666"/>
      <c r="CN9" s="101"/>
      <c r="CO9" s="101"/>
      <c r="CP9" s="142" t="s">
        <v>159</v>
      </c>
      <c r="CQ9" s="369">
        <v>45017</v>
      </c>
      <c r="CR9" s="370" t="s">
        <v>12</v>
      </c>
      <c r="CS9" s="371">
        <f>CQ9+3</f>
        <v>45020</v>
      </c>
      <c r="CT9" s="524" t="s">
        <v>148</v>
      </c>
      <c r="CU9" s="467"/>
      <c r="CV9" s="210">
        <f>'1'!G52</f>
        <v>667211900</v>
      </c>
      <c r="CW9" s="397">
        <f>'1'!G122</f>
        <v>553895600</v>
      </c>
      <c r="CX9" s="106">
        <f>SUM(CV9:CW9)</f>
        <v>1221107500</v>
      </c>
      <c r="CY9" s="410">
        <f>'1'!G11</f>
        <v>364139700</v>
      </c>
      <c r="CZ9" s="105">
        <f>'1'!G8</f>
        <v>542806800</v>
      </c>
      <c r="DA9" s="105">
        <f>'1'!G9</f>
        <v>602301700</v>
      </c>
      <c r="DB9" s="105">
        <f>'1'!G12</f>
        <v>1511406100</v>
      </c>
      <c r="DC9" s="106">
        <f>SUM(CY9:DB9)</f>
        <v>3020654300</v>
      </c>
      <c r="DE9" s="401">
        <f>CX9+DC9</f>
        <v>4241761800</v>
      </c>
      <c r="DH9" s="47"/>
      <c r="DI9" s="47"/>
    </row>
    <row r="10" spans="1:113" ht="48" customHeight="1" x14ac:dyDescent="0.2">
      <c r="A10" s="24" t="s">
        <v>38</v>
      </c>
      <c r="B10" s="3">
        <v>41772</v>
      </c>
      <c r="C10" s="4" t="s">
        <v>12</v>
      </c>
      <c r="D10" s="5">
        <v>41774</v>
      </c>
      <c r="E10" s="111" t="s">
        <v>21</v>
      </c>
      <c r="F10" s="81">
        <v>37188000</v>
      </c>
      <c r="G10" s="80">
        <v>173001000</v>
      </c>
      <c r="H10" s="80">
        <v>1203000</v>
      </c>
      <c r="I10" s="82">
        <v>123056000</v>
      </c>
      <c r="J10" s="63">
        <f t="shared" si="0"/>
        <v>334448000</v>
      </c>
      <c r="K10" s="683"/>
      <c r="L10" s="6">
        <v>37184100</v>
      </c>
      <c r="M10" s="6">
        <v>248598800</v>
      </c>
      <c r="N10" s="6">
        <v>1756500</v>
      </c>
      <c r="O10" s="6">
        <v>284327100</v>
      </c>
      <c r="P10" s="7">
        <f t="shared" si="1"/>
        <v>571866500</v>
      </c>
      <c r="Q10" s="53"/>
      <c r="S10" s="93"/>
      <c r="T10" s="94" t="s">
        <v>60</v>
      </c>
      <c r="U10" s="101"/>
      <c r="V10" s="140" t="s">
        <v>85</v>
      </c>
      <c r="W10" s="3"/>
      <c r="X10" s="4"/>
      <c r="Y10" s="5"/>
      <c r="Z10" s="111" t="s">
        <v>21</v>
      </c>
      <c r="AA10" s="107">
        <f>ROUND(L10*$T$26,-3)+3328700</f>
        <v>34786700</v>
      </c>
      <c r="AB10" s="6" t="e">
        <f>ROUND(M10*#REF!,-3)+21299200</f>
        <v>#REF!</v>
      </c>
      <c r="AC10" s="6">
        <f>ROUND(N10,-3)+222900</f>
        <v>1979900</v>
      </c>
      <c r="AD10" s="6" t="e">
        <f>ROUND(O10*#REF!*1.06,-3)+29875700</f>
        <v>#REF!</v>
      </c>
      <c r="AE10" s="7" t="e">
        <f>SUM(AA10:AD10)</f>
        <v>#REF!</v>
      </c>
      <c r="AH10" s="174" t="s">
        <v>72</v>
      </c>
      <c r="AI10" s="179">
        <f>AA14</f>
        <v>50636000</v>
      </c>
      <c r="AJ10" s="180">
        <f>AB14</f>
        <v>241758000</v>
      </c>
      <c r="AK10" s="180">
        <f>AC14</f>
        <v>1120000</v>
      </c>
      <c r="AL10" s="180">
        <f>AD14</f>
        <v>1064368000</v>
      </c>
      <c r="AM10" s="181">
        <f t="shared" si="2"/>
        <v>1357882000</v>
      </c>
      <c r="AO10" s="24" t="s">
        <v>38</v>
      </c>
      <c r="AP10" s="3">
        <v>41772</v>
      </c>
      <c r="AQ10" s="4" t="s">
        <v>12</v>
      </c>
      <c r="AR10" s="5">
        <v>41774</v>
      </c>
      <c r="AS10" s="111" t="s">
        <v>21</v>
      </c>
      <c r="AT10" s="81">
        <v>37188000</v>
      </c>
      <c r="AU10" s="80">
        <v>173001000</v>
      </c>
      <c r="AV10" s="80">
        <v>1203000</v>
      </c>
      <c r="AW10" s="82">
        <v>123056000</v>
      </c>
      <c r="AX10" s="63">
        <f t="shared" si="3"/>
        <v>334448000</v>
      </c>
      <c r="AY10" s="683"/>
      <c r="AZ10" s="6">
        <v>37184100</v>
      </c>
      <c r="BA10" s="6">
        <v>248598800</v>
      </c>
      <c r="BB10" s="6">
        <v>1756500</v>
      </c>
      <c r="BC10" s="6">
        <v>284327100</v>
      </c>
      <c r="BD10" s="7">
        <f t="shared" si="4"/>
        <v>571866500</v>
      </c>
      <c r="BE10" s="53"/>
      <c r="BG10" s="93"/>
      <c r="BH10" s="94" t="s">
        <v>60</v>
      </c>
      <c r="BI10" s="101"/>
      <c r="BJ10" s="140" t="s">
        <v>85</v>
      </c>
      <c r="BK10" s="3">
        <v>42111</v>
      </c>
      <c r="BL10" s="4" t="s">
        <v>12</v>
      </c>
      <c r="BM10" s="5">
        <f t="shared" si="5"/>
        <v>42113</v>
      </c>
      <c r="BN10" s="202" t="s">
        <v>90</v>
      </c>
      <c r="BO10" s="107">
        <v>34786700</v>
      </c>
      <c r="BP10" s="6">
        <v>274373200</v>
      </c>
      <c r="BQ10" s="6">
        <v>1979900</v>
      </c>
      <c r="BR10" s="6">
        <v>340002700</v>
      </c>
      <c r="BS10" s="203">
        <f t="shared" ref="BS10:BS23" si="9">SUM(BO10:BR10)</f>
        <v>651142500</v>
      </c>
      <c r="BT10" s="211">
        <v>35390200</v>
      </c>
      <c r="BU10" s="6">
        <v>114806900</v>
      </c>
      <c r="BV10" s="6">
        <v>640700</v>
      </c>
      <c r="BW10" s="6">
        <v>117065000</v>
      </c>
      <c r="BX10" s="7">
        <f t="shared" si="6"/>
        <v>267902800</v>
      </c>
      <c r="BY10" s="211">
        <f t="shared" si="7"/>
        <v>603500</v>
      </c>
      <c r="BZ10" s="6">
        <f t="shared" si="7"/>
        <v>-159566300</v>
      </c>
      <c r="CA10" s="6">
        <f t="shared" si="7"/>
        <v>-1339200</v>
      </c>
      <c r="CB10" s="6">
        <f t="shared" si="7"/>
        <v>-222937700</v>
      </c>
      <c r="CC10" s="7">
        <f t="shared" si="8"/>
        <v>-383239700</v>
      </c>
      <c r="CD10" s="7">
        <v>46</v>
      </c>
      <c r="CE10" s="273" t="s">
        <v>95</v>
      </c>
      <c r="CF10" s="275" t="s">
        <v>93</v>
      </c>
      <c r="CG10" s="297"/>
      <c r="CH10" s="305" t="e">
        <f>BW10+BW12+BW14+#REF!+#REF!</f>
        <v>#REF!</v>
      </c>
      <c r="CI10" s="305" t="e">
        <f>CD10+CD12+CD14+#REF!+#REF!</f>
        <v>#REF!</v>
      </c>
      <c r="CL10" s="93"/>
      <c r="CM10" s="94" t="s">
        <v>60</v>
      </c>
      <c r="CN10" s="101"/>
      <c r="CO10" s="101"/>
      <c r="CP10" s="140" t="s">
        <v>168</v>
      </c>
      <c r="CQ10" s="355">
        <v>45028</v>
      </c>
      <c r="CR10" s="372" t="s">
        <v>12</v>
      </c>
      <c r="CS10" s="373">
        <f t="shared" ref="CS10:CS16" si="10">CQ10+2</f>
        <v>45030</v>
      </c>
      <c r="CT10" s="202" t="s">
        <v>66</v>
      </c>
      <c r="CU10" s="468"/>
      <c r="CV10" s="211">
        <f>'2-1'!F32</f>
        <v>65055800</v>
      </c>
      <c r="CW10" s="398">
        <f>'2-1'!F92</f>
        <v>124035100</v>
      </c>
      <c r="CX10" s="7">
        <f t="shared" ref="CX10:CX27" si="11">SUM(CV10:CW10)</f>
        <v>189090900</v>
      </c>
      <c r="CY10" s="411">
        <f>'2-1'!F11</f>
        <v>115900700</v>
      </c>
      <c r="CZ10" s="6">
        <f>'2-1'!F8</f>
        <v>183404100</v>
      </c>
      <c r="DA10" s="398">
        <f>'2-1'!F9</f>
        <v>136640900</v>
      </c>
      <c r="DB10" s="11">
        <f>'2-1'!F12</f>
        <v>388248900</v>
      </c>
      <c r="DC10" s="7">
        <f t="shared" ref="DC10:DC27" si="12">SUM(CY10:DB10)</f>
        <v>824194600</v>
      </c>
      <c r="DE10" s="402">
        <f t="shared" ref="DE10:DE27" si="13">CX10+DC10</f>
        <v>1013285500</v>
      </c>
      <c r="DH10" s="47"/>
      <c r="DI10" s="47"/>
    </row>
    <row r="11" spans="1:113" ht="48" customHeight="1" x14ac:dyDescent="0.2">
      <c r="A11" s="24"/>
      <c r="B11" s="3"/>
      <c r="C11" s="4"/>
      <c r="D11" s="5"/>
      <c r="E11" s="111"/>
      <c r="F11" s="81"/>
      <c r="G11" s="80"/>
      <c r="H11" s="80"/>
      <c r="I11" s="82"/>
      <c r="J11" s="63"/>
      <c r="K11" s="683"/>
      <c r="L11" s="6"/>
      <c r="M11" s="6"/>
      <c r="N11" s="6"/>
      <c r="O11" s="6"/>
      <c r="P11" s="7"/>
      <c r="Q11" s="298"/>
      <c r="S11" s="93"/>
      <c r="T11" s="94"/>
      <c r="U11" s="101"/>
      <c r="V11" s="140"/>
      <c r="W11" s="3"/>
      <c r="X11" s="4"/>
      <c r="Y11" s="5"/>
      <c r="Z11" s="111"/>
      <c r="AA11" s="107"/>
      <c r="AB11" s="6"/>
      <c r="AC11" s="6"/>
      <c r="AD11" s="6"/>
      <c r="AE11" s="7"/>
      <c r="AH11" s="173"/>
      <c r="AI11" s="182"/>
      <c r="AJ11" s="183"/>
      <c r="AK11" s="183"/>
      <c r="AL11" s="183"/>
      <c r="AM11" s="184"/>
      <c r="AO11" s="24"/>
      <c r="AP11" s="3"/>
      <c r="AQ11" s="4"/>
      <c r="AR11" s="5"/>
      <c r="AS11" s="111"/>
      <c r="AT11" s="81"/>
      <c r="AU11" s="80"/>
      <c r="AV11" s="80"/>
      <c r="AW11" s="82"/>
      <c r="AX11" s="63"/>
      <c r="AY11" s="683"/>
      <c r="AZ11" s="6"/>
      <c r="BA11" s="6"/>
      <c r="BB11" s="6"/>
      <c r="BC11" s="6"/>
      <c r="BD11" s="7"/>
      <c r="BE11" s="298"/>
      <c r="BG11" s="93"/>
      <c r="BH11" s="94"/>
      <c r="BI11" s="101"/>
      <c r="BJ11" s="141"/>
      <c r="BK11" s="8"/>
      <c r="BL11" s="9"/>
      <c r="BM11" s="10"/>
      <c r="BN11" s="202"/>
      <c r="BO11" s="107"/>
      <c r="BP11" s="6"/>
      <c r="BQ11" s="6"/>
      <c r="BR11" s="6"/>
      <c r="BS11" s="203"/>
      <c r="BT11" s="211"/>
      <c r="BU11" s="6"/>
      <c r="BV11" s="6"/>
      <c r="BW11" s="6"/>
      <c r="BX11" s="7"/>
      <c r="BY11" s="212"/>
      <c r="BZ11" s="11"/>
      <c r="CA11" s="11"/>
      <c r="CB11" s="11"/>
      <c r="CC11" s="12"/>
      <c r="CD11" s="12"/>
      <c r="CE11" s="356"/>
      <c r="CF11" s="274"/>
      <c r="CG11" s="297"/>
      <c r="CH11" s="357"/>
      <c r="CI11" s="358"/>
      <c r="CL11" s="93"/>
      <c r="CM11" s="94"/>
      <c r="CN11" s="101"/>
      <c r="CO11" s="101"/>
      <c r="CP11" s="140" t="s">
        <v>22</v>
      </c>
      <c r="CQ11" s="355">
        <v>45044</v>
      </c>
      <c r="CR11" s="372" t="s">
        <v>12</v>
      </c>
      <c r="CS11" s="373">
        <f t="shared" si="10"/>
        <v>45046</v>
      </c>
      <c r="CT11" s="202" t="s">
        <v>67</v>
      </c>
      <c r="CU11" s="469"/>
      <c r="CV11" s="211">
        <f>'3-1'!F17</f>
        <v>780000</v>
      </c>
      <c r="CW11" s="398">
        <f>'3-1'!F59</f>
        <v>50848400</v>
      </c>
      <c r="CX11" s="7">
        <f t="shared" si="11"/>
        <v>51628400</v>
      </c>
      <c r="CY11" s="411">
        <f>'3-1'!F11</f>
        <v>81674200</v>
      </c>
      <c r="CZ11" s="6">
        <f>'3-1'!F8</f>
        <v>98822200</v>
      </c>
      <c r="DA11" s="398">
        <f>'3-1'!F9</f>
        <v>82519500</v>
      </c>
      <c r="DB11" s="11">
        <f>'3-1'!F12</f>
        <v>263762800</v>
      </c>
      <c r="DC11" s="7">
        <f t="shared" si="12"/>
        <v>526778700</v>
      </c>
      <c r="DE11" s="402">
        <f t="shared" si="13"/>
        <v>578407100</v>
      </c>
      <c r="DH11" s="47"/>
      <c r="DI11" s="47"/>
    </row>
    <row r="12" spans="1:113" ht="48" customHeight="1" x14ac:dyDescent="0.2">
      <c r="A12" s="24" t="s">
        <v>22</v>
      </c>
      <c r="B12" s="3">
        <v>41804</v>
      </c>
      <c r="C12" s="4" t="s">
        <v>12</v>
      </c>
      <c r="D12" s="5">
        <v>41806</v>
      </c>
      <c r="E12" s="112" t="s">
        <v>39</v>
      </c>
      <c r="F12" s="81">
        <v>49780000</v>
      </c>
      <c r="G12" s="80">
        <v>318200000</v>
      </c>
      <c r="H12" s="80">
        <v>1196000</v>
      </c>
      <c r="I12" s="82">
        <v>414980000</v>
      </c>
      <c r="J12" s="63">
        <f t="shared" si="0"/>
        <v>784156000</v>
      </c>
      <c r="K12" s="683"/>
      <c r="L12" s="6">
        <v>55102500</v>
      </c>
      <c r="M12" s="6">
        <v>293030700</v>
      </c>
      <c r="N12" s="6">
        <v>3120500</v>
      </c>
      <c r="O12" s="6">
        <v>383601800</v>
      </c>
      <c r="P12" s="7">
        <f t="shared" si="1"/>
        <v>734855500</v>
      </c>
      <c r="R12" s="129"/>
      <c r="S12" s="94" t="s">
        <v>16</v>
      </c>
      <c r="T12" s="95">
        <v>0.82499999999999996</v>
      </c>
      <c r="U12" s="101" t="s">
        <v>27</v>
      </c>
      <c r="V12" s="140" t="s">
        <v>86</v>
      </c>
      <c r="W12" s="3"/>
      <c r="X12" s="4"/>
      <c r="Y12" s="5"/>
      <c r="Z12" s="112" t="s">
        <v>39</v>
      </c>
      <c r="AA12" s="107">
        <f>ROUND(L12*$T$26,-3)+3328700</f>
        <v>49945700</v>
      </c>
      <c r="AB12" s="6" t="e">
        <f>ROUND(M12*#REF!,-3)+21299200</f>
        <v>#REF!</v>
      </c>
      <c r="AC12" s="6">
        <f>ROUND(N12,-3)+222900</f>
        <v>3343900</v>
      </c>
      <c r="AD12" s="6" t="e">
        <f>ROUND(O12*#REF!*1.06,-3)+29875700</f>
        <v>#REF!</v>
      </c>
      <c r="AE12" s="7" t="e">
        <f>SUM(AA12:AD12)</f>
        <v>#REF!</v>
      </c>
      <c r="AH12" s="173" t="s">
        <v>70</v>
      </c>
      <c r="AI12" s="182" t="e">
        <f>#REF!</f>
        <v>#REF!</v>
      </c>
      <c r="AJ12" s="183" t="e">
        <f>#REF!</f>
        <v>#REF!</v>
      </c>
      <c r="AK12" s="183" t="e">
        <f>#REF!</f>
        <v>#REF!</v>
      </c>
      <c r="AL12" s="183" t="e">
        <f>#REF!</f>
        <v>#REF!</v>
      </c>
      <c r="AM12" s="184" t="e">
        <f t="shared" si="2"/>
        <v>#REF!</v>
      </c>
      <c r="AO12" s="24" t="s">
        <v>22</v>
      </c>
      <c r="AP12" s="3">
        <v>41804</v>
      </c>
      <c r="AQ12" s="4" t="s">
        <v>12</v>
      </c>
      <c r="AR12" s="5">
        <v>41806</v>
      </c>
      <c r="AS12" s="112" t="s">
        <v>39</v>
      </c>
      <c r="AT12" s="81">
        <v>49780000</v>
      </c>
      <c r="AU12" s="80">
        <v>318200000</v>
      </c>
      <c r="AV12" s="80">
        <v>1196000</v>
      </c>
      <c r="AW12" s="82">
        <v>414980000</v>
      </c>
      <c r="AX12" s="63">
        <f t="shared" si="3"/>
        <v>784156000</v>
      </c>
      <c r="AY12" s="683"/>
      <c r="AZ12" s="6">
        <v>55102500</v>
      </c>
      <c r="BA12" s="6">
        <v>293030700</v>
      </c>
      <c r="BB12" s="6">
        <v>3120500</v>
      </c>
      <c r="BC12" s="6">
        <v>383601800</v>
      </c>
      <c r="BD12" s="7">
        <f t="shared" si="4"/>
        <v>734855500</v>
      </c>
      <c r="BF12" s="129"/>
      <c r="BG12" s="94" t="s">
        <v>16</v>
      </c>
      <c r="BH12" s="95">
        <v>0.82499999999999996</v>
      </c>
      <c r="BI12" s="101" t="s">
        <v>27</v>
      </c>
      <c r="BJ12" s="141" t="s">
        <v>85</v>
      </c>
      <c r="BK12" s="8">
        <v>42137</v>
      </c>
      <c r="BL12" s="9" t="s">
        <v>12</v>
      </c>
      <c r="BM12" s="10">
        <f t="shared" si="5"/>
        <v>42139</v>
      </c>
      <c r="BN12" s="202" t="s">
        <v>90</v>
      </c>
      <c r="BO12" s="107">
        <v>28762700</v>
      </c>
      <c r="BP12" s="6">
        <v>220379200</v>
      </c>
      <c r="BQ12" s="6">
        <v>1620900</v>
      </c>
      <c r="BR12" s="6">
        <v>256949700</v>
      </c>
      <c r="BS12" s="203">
        <f t="shared" si="9"/>
        <v>507712500</v>
      </c>
      <c r="BT12" s="211">
        <v>32993400</v>
      </c>
      <c r="BU12" s="6">
        <v>240218200</v>
      </c>
      <c r="BV12" s="6">
        <v>1009400</v>
      </c>
      <c r="BW12" s="6">
        <v>292380600</v>
      </c>
      <c r="BX12" s="7">
        <f t="shared" si="6"/>
        <v>566601600</v>
      </c>
      <c r="BY12" s="212">
        <f t="shared" si="7"/>
        <v>4230700</v>
      </c>
      <c r="BZ12" s="11">
        <f t="shared" si="7"/>
        <v>19839000</v>
      </c>
      <c r="CA12" s="11">
        <f t="shared" si="7"/>
        <v>-611500</v>
      </c>
      <c r="CB12" s="11">
        <f t="shared" si="7"/>
        <v>35430900</v>
      </c>
      <c r="CC12" s="12">
        <f t="shared" si="8"/>
        <v>58889100</v>
      </c>
      <c r="CD12" s="12">
        <v>129</v>
      </c>
      <c r="CE12" s="278"/>
      <c r="CF12" s="274" t="s">
        <v>93</v>
      </c>
      <c r="CG12" s="297"/>
      <c r="CI12" s="304" t="s">
        <v>106</v>
      </c>
      <c r="CK12" s="129"/>
      <c r="CL12" s="94" t="s">
        <v>16</v>
      </c>
      <c r="CM12" s="95">
        <v>0.83699999999999997</v>
      </c>
      <c r="CN12" s="101" t="s">
        <v>27</v>
      </c>
      <c r="CO12" s="101"/>
      <c r="CP12" s="140" t="s">
        <v>152</v>
      </c>
      <c r="CQ12" s="355">
        <v>45051</v>
      </c>
      <c r="CR12" s="372" t="s">
        <v>12</v>
      </c>
      <c r="CS12" s="373">
        <f t="shared" si="10"/>
        <v>45053</v>
      </c>
      <c r="CT12" s="202" t="s">
        <v>161</v>
      </c>
      <c r="CU12" s="470"/>
      <c r="CV12" s="211">
        <f>'13'!F23</f>
        <v>14937400</v>
      </c>
      <c r="CW12" s="398">
        <f>'13'!F67</f>
        <v>58339700</v>
      </c>
      <c r="CX12" s="7">
        <f t="shared" si="11"/>
        <v>73277100</v>
      </c>
      <c r="CY12" s="411">
        <f>'13'!F11</f>
        <v>59360300</v>
      </c>
      <c r="CZ12" s="6">
        <f>'13'!F8</f>
        <v>83734200</v>
      </c>
      <c r="DA12" s="398">
        <f>'13'!F9</f>
        <v>79633100</v>
      </c>
      <c r="DB12" s="11">
        <f>'13'!F12</f>
        <v>276286000</v>
      </c>
      <c r="DC12" s="7">
        <f>SUM(CY12:DB12)</f>
        <v>499013600</v>
      </c>
      <c r="DE12" s="402">
        <f t="shared" si="13"/>
        <v>572290700</v>
      </c>
      <c r="DH12" s="47"/>
      <c r="DI12" s="47"/>
    </row>
    <row r="13" spans="1:113" ht="48" customHeight="1" thickBot="1" x14ac:dyDescent="0.25">
      <c r="A13" s="24"/>
      <c r="B13" s="3"/>
      <c r="C13" s="4"/>
      <c r="D13" s="5"/>
      <c r="E13" s="111"/>
      <c r="F13" s="81"/>
      <c r="G13" s="80"/>
      <c r="H13" s="80"/>
      <c r="I13" s="82"/>
      <c r="J13" s="63"/>
      <c r="K13" s="683"/>
      <c r="L13" s="6"/>
      <c r="M13" s="6"/>
      <c r="N13" s="6"/>
      <c r="O13" s="6"/>
      <c r="P13" s="7"/>
      <c r="R13" s="129"/>
      <c r="S13" s="94"/>
      <c r="T13" s="95"/>
      <c r="U13" s="101"/>
      <c r="V13" s="346"/>
      <c r="W13" s="347"/>
      <c r="X13" s="347"/>
      <c r="Y13" s="347"/>
      <c r="Z13" s="347"/>
      <c r="AA13" s="348"/>
      <c r="AB13" s="11"/>
      <c r="AC13" s="11"/>
      <c r="AD13" s="11"/>
      <c r="AE13" s="12"/>
      <c r="AH13" s="349"/>
      <c r="AI13" s="182"/>
      <c r="AJ13" s="183"/>
      <c r="AK13" s="183"/>
      <c r="AL13" s="183"/>
      <c r="AM13" s="184"/>
      <c r="AO13" s="24"/>
      <c r="AP13" s="3"/>
      <c r="AQ13" s="4"/>
      <c r="AR13" s="5"/>
      <c r="AS13" s="111"/>
      <c r="AT13" s="81"/>
      <c r="AU13" s="80"/>
      <c r="AV13" s="80"/>
      <c r="AW13" s="82"/>
      <c r="AX13" s="63"/>
      <c r="AY13" s="683"/>
      <c r="AZ13" s="6"/>
      <c r="BA13" s="6"/>
      <c r="BB13" s="6"/>
      <c r="BC13" s="6"/>
      <c r="BD13" s="7"/>
      <c r="BF13" s="129"/>
      <c r="BG13" s="94"/>
      <c r="BH13" s="95"/>
      <c r="BI13" s="101"/>
      <c r="BJ13" s="247"/>
      <c r="BK13" s="248"/>
      <c r="BL13" s="249"/>
      <c r="BM13" s="250"/>
      <c r="BN13" s="251"/>
      <c r="BO13" s="252"/>
      <c r="BP13" s="253"/>
      <c r="BQ13" s="253"/>
      <c r="BR13" s="253"/>
      <c r="BS13" s="254"/>
      <c r="BT13" s="255"/>
      <c r="BU13" s="253"/>
      <c r="BV13" s="253"/>
      <c r="BW13" s="253"/>
      <c r="BX13" s="256"/>
      <c r="BY13" s="255"/>
      <c r="BZ13" s="253"/>
      <c r="CA13" s="253"/>
      <c r="CB13" s="253"/>
      <c r="CC13" s="257"/>
      <c r="CD13" s="257"/>
      <c r="CE13" s="292"/>
      <c r="CF13" s="306"/>
      <c r="CG13" s="297"/>
      <c r="CI13" s="350"/>
      <c r="CK13" s="129"/>
      <c r="CL13" s="94"/>
      <c r="CM13" s="95"/>
      <c r="CN13" s="101"/>
      <c r="CO13" s="101"/>
      <c r="CP13" s="143" t="s">
        <v>169</v>
      </c>
      <c r="CQ13" s="374">
        <v>45061</v>
      </c>
      <c r="CR13" s="372" t="s">
        <v>12</v>
      </c>
      <c r="CS13" s="376">
        <f t="shared" si="10"/>
        <v>45063</v>
      </c>
      <c r="CT13" s="202" t="s">
        <v>66</v>
      </c>
      <c r="CU13" s="470"/>
      <c r="CV13" s="211">
        <f>'2-2'!F31</f>
        <v>55980900</v>
      </c>
      <c r="CW13" s="398">
        <f>'2-2'!F88</f>
        <v>88473300</v>
      </c>
      <c r="CX13" s="77">
        <f t="shared" si="11"/>
        <v>144454200</v>
      </c>
      <c r="CY13" s="411">
        <f>'2-2'!F11</f>
        <v>97231600</v>
      </c>
      <c r="CZ13" s="6">
        <f>'2-2'!F8</f>
        <v>157910000</v>
      </c>
      <c r="DA13" s="398">
        <f>'2-2'!F9</f>
        <v>116108900</v>
      </c>
      <c r="DB13" s="11">
        <f>'2-2'!F12</f>
        <v>376675100</v>
      </c>
      <c r="DC13" s="77">
        <f t="shared" si="12"/>
        <v>747925600</v>
      </c>
      <c r="DE13" s="403">
        <f t="shared" si="13"/>
        <v>892379800</v>
      </c>
      <c r="DH13" s="47"/>
      <c r="DI13" s="47"/>
    </row>
    <row r="14" spans="1:113" ht="48" customHeight="1" thickBot="1" x14ac:dyDescent="0.25">
      <c r="A14" s="24" t="s">
        <v>10</v>
      </c>
      <c r="B14" s="3">
        <v>41894</v>
      </c>
      <c r="C14" s="4" t="s">
        <v>12</v>
      </c>
      <c r="D14" s="5">
        <v>41896</v>
      </c>
      <c r="E14" s="112" t="s">
        <v>39</v>
      </c>
      <c r="F14" s="81">
        <v>50523000</v>
      </c>
      <c r="G14" s="80">
        <v>272527000</v>
      </c>
      <c r="H14" s="80">
        <v>1177000</v>
      </c>
      <c r="I14" s="82">
        <v>278383000</v>
      </c>
      <c r="J14" s="63">
        <f t="shared" si="0"/>
        <v>602610000</v>
      </c>
      <c r="K14" s="683"/>
      <c r="L14" s="6">
        <v>45873000</v>
      </c>
      <c r="M14" s="6">
        <v>281063800</v>
      </c>
      <c r="N14" s="6">
        <v>1119500</v>
      </c>
      <c r="O14" s="6">
        <v>360805400</v>
      </c>
      <c r="P14" s="7">
        <f t="shared" si="1"/>
        <v>688861700</v>
      </c>
      <c r="R14" s="129"/>
      <c r="S14" s="94" t="s">
        <v>3</v>
      </c>
      <c r="T14" s="95">
        <v>1.046</v>
      </c>
      <c r="U14" s="101" t="s">
        <v>28</v>
      </c>
      <c r="V14" s="156" t="s">
        <v>87</v>
      </c>
      <c r="W14" s="157">
        <v>42236</v>
      </c>
      <c r="X14" s="158" t="s">
        <v>12</v>
      </c>
      <c r="Y14" s="159">
        <f>W14+2</f>
        <v>42238</v>
      </c>
      <c r="Z14" s="160" t="s">
        <v>46</v>
      </c>
      <c r="AA14" s="161">
        <v>50636000</v>
      </c>
      <c r="AB14" s="162">
        <v>241758000</v>
      </c>
      <c r="AC14" s="162">
        <v>1120000</v>
      </c>
      <c r="AD14" s="162">
        <v>1064368000</v>
      </c>
      <c r="AE14" s="163">
        <f t="shared" ref="AE14:AE22" si="14">SUM(AA14:AD14)</f>
        <v>1357882000</v>
      </c>
      <c r="AF14" s="153" t="s">
        <v>68</v>
      </c>
      <c r="AG14" s="154"/>
      <c r="AH14" s="169" t="s">
        <v>73</v>
      </c>
      <c r="AI14" s="186">
        <f>SUM(AA16:AA22)+AA23+AA26</f>
        <v>250336100</v>
      </c>
      <c r="AJ14" s="187" t="e">
        <f>SUM(AB16:AB22)+AB23+AB26</f>
        <v>#REF!</v>
      </c>
      <c r="AK14" s="187">
        <f>SUM(AC16:AC22)+AC23+AC26</f>
        <v>17760700</v>
      </c>
      <c r="AL14" s="187" t="e">
        <f>SUM(AD16:AD22)+AD23+AD26</f>
        <v>#REF!</v>
      </c>
      <c r="AM14" s="188" t="e">
        <f t="shared" si="2"/>
        <v>#REF!</v>
      </c>
      <c r="AO14" s="24" t="s">
        <v>10</v>
      </c>
      <c r="AP14" s="3">
        <v>41894</v>
      </c>
      <c r="AQ14" s="4" t="s">
        <v>12</v>
      </c>
      <c r="AR14" s="5">
        <v>41896</v>
      </c>
      <c r="AS14" s="112" t="s">
        <v>39</v>
      </c>
      <c r="AT14" s="81">
        <v>50523000</v>
      </c>
      <c r="AU14" s="80">
        <v>272527000</v>
      </c>
      <c r="AV14" s="80">
        <v>1177000</v>
      </c>
      <c r="AW14" s="82">
        <v>278383000</v>
      </c>
      <c r="AX14" s="63">
        <f t="shared" si="3"/>
        <v>602610000</v>
      </c>
      <c r="AY14" s="683"/>
      <c r="AZ14" s="6">
        <v>45873000</v>
      </c>
      <c r="BA14" s="6">
        <v>281063800</v>
      </c>
      <c r="BB14" s="6">
        <v>1119500</v>
      </c>
      <c r="BC14" s="6">
        <v>360805400</v>
      </c>
      <c r="BD14" s="7">
        <f t="shared" si="4"/>
        <v>688861700</v>
      </c>
      <c r="BF14" s="129"/>
      <c r="BG14" s="94" t="s">
        <v>3</v>
      </c>
      <c r="BH14" s="95">
        <v>1.046</v>
      </c>
      <c r="BI14" s="101" t="s">
        <v>28</v>
      </c>
      <c r="BJ14" s="140" t="s">
        <v>86</v>
      </c>
      <c r="BK14" s="3">
        <v>42163</v>
      </c>
      <c r="BL14" s="4" t="s">
        <v>12</v>
      </c>
      <c r="BM14" s="5">
        <f t="shared" si="5"/>
        <v>42165</v>
      </c>
      <c r="BN14" s="111" t="s">
        <v>21</v>
      </c>
      <c r="BO14" s="107">
        <v>38765700</v>
      </c>
      <c r="BP14" s="6">
        <v>153418200</v>
      </c>
      <c r="BQ14" s="6">
        <v>927900</v>
      </c>
      <c r="BR14" s="6">
        <v>185454700</v>
      </c>
      <c r="BS14" s="203">
        <f t="shared" si="9"/>
        <v>378566500</v>
      </c>
      <c r="BT14" s="211">
        <v>25667900</v>
      </c>
      <c r="BU14" s="6">
        <v>256061100</v>
      </c>
      <c r="BV14" s="6">
        <v>1305400</v>
      </c>
      <c r="BW14" s="6">
        <v>316323900</v>
      </c>
      <c r="BX14" s="7">
        <f t="shared" si="6"/>
        <v>599358300</v>
      </c>
      <c r="BY14" s="211">
        <f t="shared" si="7"/>
        <v>-13097800</v>
      </c>
      <c r="BZ14" s="6">
        <f t="shared" si="7"/>
        <v>102642900</v>
      </c>
      <c r="CA14" s="6">
        <f t="shared" si="7"/>
        <v>377500</v>
      </c>
      <c r="CB14" s="6">
        <f t="shared" si="7"/>
        <v>130869200</v>
      </c>
      <c r="CC14" s="7">
        <f t="shared" si="8"/>
        <v>220791800</v>
      </c>
      <c r="CD14" s="7">
        <v>150</v>
      </c>
      <c r="CE14" s="280"/>
      <c r="CF14" s="275" t="s">
        <v>97</v>
      </c>
      <c r="CG14" s="297"/>
      <c r="CK14" s="129"/>
      <c r="CL14" s="94" t="s">
        <v>3</v>
      </c>
      <c r="CM14" s="95">
        <v>1.0089999999999999</v>
      </c>
      <c r="CN14" s="101" t="s">
        <v>28</v>
      </c>
      <c r="CO14" s="101"/>
      <c r="CP14" s="143" t="s">
        <v>10</v>
      </c>
      <c r="CQ14" s="374">
        <v>45066</v>
      </c>
      <c r="CR14" s="375" t="s">
        <v>12</v>
      </c>
      <c r="CS14" s="376">
        <f t="shared" si="10"/>
        <v>45068</v>
      </c>
      <c r="CT14" s="497" t="s">
        <v>146</v>
      </c>
      <c r="CU14" s="469"/>
      <c r="CV14" s="211">
        <v>0</v>
      </c>
      <c r="CW14" s="398">
        <v>0</v>
      </c>
      <c r="CX14" s="77">
        <f t="shared" si="11"/>
        <v>0</v>
      </c>
      <c r="CY14" s="411">
        <f>'4-1'!F8</f>
        <v>114133000</v>
      </c>
      <c r="CZ14" s="6">
        <f>'4-1'!F9</f>
        <v>220587100</v>
      </c>
      <c r="DA14" s="398">
        <f>'4-1'!F10</f>
        <v>131738500</v>
      </c>
      <c r="DB14" s="11">
        <f>'4-1'!F12</f>
        <v>535411200</v>
      </c>
      <c r="DC14" s="77">
        <f t="shared" si="12"/>
        <v>1001869800</v>
      </c>
      <c r="DE14" s="403">
        <f t="shared" si="13"/>
        <v>1001869800</v>
      </c>
    </row>
    <row r="15" spans="1:113" ht="48" customHeight="1" thickBot="1" x14ac:dyDescent="0.25">
      <c r="A15" s="25"/>
      <c r="B15" s="8"/>
      <c r="C15" s="9"/>
      <c r="D15" s="10"/>
      <c r="E15" s="131"/>
      <c r="F15" s="83"/>
      <c r="G15" s="84"/>
      <c r="H15" s="84"/>
      <c r="I15" s="114"/>
      <c r="J15" s="64"/>
      <c r="K15" s="683"/>
      <c r="L15" s="11"/>
      <c r="M15" s="11"/>
      <c r="N15" s="11"/>
      <c r="O15" s="11"/>
      <c r="P15" s="12"/>
      <c r="R15" s="129"/>
      <c r="S15" s="359"/>
      <c r="T15" s="129"/>
      <c r="U15" s="101"/>
      <c r="V15" s="360"/>
      <c r="W15" s="361"/>
      <c r="X15" s="362"/>
      <c r="Y15" s="363"/>
      <c r="Z15" s="364"/>
      <c r="AA15" s="365"/>
      <c r="AB15" s="366"/>
      <c r="AC15" s="366"/>
      <c r="AD15" s="366"/>
      <c r="AE15" s="367"/>
      <c r="AF15" s="368"/>
      <c r="AG15" s="154"/>
      <c r="AH15" s="172"/>
      <c r="AI15" s="176"/>
      <c r="AJ15" s="177"/>
      <c r="AK15" s="177"/>
      <c r="AL15" s="177"/>
      <c r="AM15" s="178"/>
      <c r="AO15" s="25"/>
      <c r="AP15" s="8"/>
      <c r="AQ15" s="9"/>
      <c r="AR15" s="10"/>
      <c r="AS15" s="131"/>
      <c r="AT15" s="83"/>
      <c r="AU15" s="84"/>
      <c r="AV15" s="84"/>
      <c r="AW15" s="114"/>
      <c r="AX15" s="64"/>
      <c r="AY15" s="683"/>
      <c r="AZ15" s="11"/>
      <c r="BA15" s="11"/>
      <c r="BB15" s="11"/>
      <c r="BC15" s="11"/>
      <c r="BD15" s="12"/>
      <c r="BF15" s="129"/>
      <c r="BG15" s="359"/>
      <c r="BH15" s="129"/>
      <c r="BI15" s="101"/>
      <c r="BJ15" s="140"/>
      <c r="BK15" s="3"/>
      <c r="BL15" s="4"/>
      <c r="BM15" s="5"/>
      <c r="BN15" s="111"/>
      <c r="BO15" s="107"/>
      <c r="BP15" s="6"/>
      <c r="BQ15" s="6"/>
      <c r="BR15" s="6"/>
      <c r="BS15" s="203"/>
      <c r="BT15" s="211"/>
      <c r="BU15" s="6"/>
      <c r="BV15" s="6"/>
      <c r="BW15" s="6"/>
      <c r="BX15" s="7"/>
      <c r="BY15" s="211"/>
      <c r="BZ15" s="6"/>
      <c r="CA15" s="6"/>
      <c r="CB15" s="6"/>
      <c r="CC15" s="7"/>
      <c r="CD15" s="7"/>
      <c r="CE15" s="280"/>
      <c r="CF15" s="275"/>
      <c r="CG15" s="297"/>
      <c r="CK15" s="129"/>
      <c r="CL15" s="359"/>
      <c r="CM15" s="129"/>
      <c r="CN15" s="101"/>
      <c r="CO15" s="101"/>
      <c r="CP15" s="389" t="s">
        <v>167</v>
      </c>
      <c r="CQ15" s="355">
        <v>45093</v>
      </c>
      <c r="CR15" s="372" t="s">
        <v>12</v>
      </c>
      <c r="CS15" s="373">
        <f t="shared" si="10"/>
        <v>45095</v>
      </c>
      <c r="CT15" s="202" t="s">
        <v>123</v>
      </c>
      <c r="CU15" s="469"/>
      <c r="CV15" s="211"/>
      <c r="CW15" s="398"/>
      <c r="CX15" s="7">
        <f t="shared" si="11"/>
        <v>0</v>
      </c>
      <c r="CY15" s="411"/>
      <c r="CZ15" s="6"/>
      <c r="DA15" s="398"/>
      <c r="DB15" s="6"/>
      <c r="DC15" s="7">
        <f t="shared" si="12"/>
        <v>0</v>
      </c>
      <c r="DE15" s="402">
        <f t="shared" si="13"/>
        <v>0</v>
      </c>
    </row>
    <row r="16" spans="1:113" ht="48" customHeight="1" thickBot="1" x14ac:dyDescent="0.25">
      <c r="A16" s="25" t="s">
        <v>11</v>
      </c>
      <c r="B16" s="8">
        <v>41907</v>
      </c>
      <c r="C16" s="9" t="s">
        <v>12</v>
      </c>
      <c r="D16" s="10">
        <v>41909</v>
      </c>
      <c r="E16" s="113" t="s">
        <v>21</v>
      </c>
      <c r="F16" s="83">
        <v>29078000</v>
      </c>
      <c r="G16" s="84">
        <v>141383000</v>
      </c>
      <c r="H16" s="84">
        <v>716000</v>
      </c>
      <c r="I16" s="114">
        <v>84074000</v>
      </c>
      <c r="J16" s="64">
        <f t="shared" si="0"/>
        <v>255251000</v>
      </c>
      <c r="K16" s="684"/>
      <c r="L16" s="11">
        <v>30064100</v>
      </c>
      <c r="M16" s="11">
        <v>195560400</v>
      </c>
      <c r="N16" s="11">
        <v>1398200</v>
      </c>
      <c r="O16" s="11">
        <v>208183600</v>
      </c>
      <c r="P16" s="12">
        <f t="shared" si="1"/>
        <v>435206300</v>
      </c>
      <c r="R16" s="129"/>
      <c r="S16" s="92"/>
      <c r="T16" s="92"/>
      <c r="U16" s="101"/>
      <c r="V16" s="142" t="s">
        <v>88</v>
      </c>
      <c r="W16" s="27"/>
      <c r="X16" s="28"/>
      <c r="Y16" s="29"/>
      <c r="Z16" s="115" t="s">
        <v>21</v>
      </c>
      <c r="AA16" s="164">
        <f>ROUND(L16*$T$26,-3)+3328700</f>
        <v>28762700</v>
      </c>
      <c r="AB16" s="34" t="e">
        <f>ROUND(M16*#REF!,-3)+21299200</f>
        <v>#REF!</v>
      </c>
      <c r="AC16" s="34">
        <f t="shared" ref="AC16:AC22" si="15">ROUND(N16,-3)+222900</f>
        <v>1620900</v>
      </c>
      <c r="AD16" s="34" t="e">
        <f>ROUND(O16*#REF!*1.06,-3)+29875700</f>
        <v>#REF!</v>
      </c>
      <c r="AE16" s="35" t="e">
        <f t="shared" si="14"/>
        <v>#REF!</v>
      </c>
      <c r="AF16" s="152"/>
      <c r="AG16" s="155"/>
      <c r="AH16" s="175" t="s">
        <v>74</v>
      </c>
      <c r="AI16" s="189" t="e">
        <f>#REF!+AI14</f>
        <v>#REF!</v>
      </c>
      <c r="AJ16" s="190" t="e">
        <f>#REF!+AJ14</f>
        <v>#REF!</v>
      </c>
      <c r="AK16" s="190" t="e">
        <f>#REF!+AK14</f>
        <v>#REF!</v>
      </c>
      <c r="AL16" s="190" t="e">
        <f>#REF!+AL14</f>
        <v>#REF!</v>
      </c>
      <c r="AM16" s="191" t="e">
        <f t="shared" si="2"/>
        <v>#REF!</v>
      </c>
      <c r="AO16" s="25" t="s">
        <v>11</v>
      </c>
      <c r="AP16" s="8">
        <v>41907</v>
      </c>
      <c r="AQ16" s="9" t="s">
        <v>12</v>
      </c>
      <c r="AR16" s="10">
        <v>41909</v>
      </c>
      <c r="AS16" s="113" t="s">
        <v>21</v>
      </c>
      <c r="AT16" s="83">
        <v>29078000</v>
      </c>
      <c r="AU16" s="84">
        <v>141383000</v>
      </c>
      <c r="AV16" s="84">
        <v>716000</v>
      </c>
      <c r="AW16" s="114">
        <v>84074000</v>
      </c>
      <c r="AX16" s="64">
        <f t="shared" si="3"/>
        <v>255251000</v>
      </c>
      <c r="AY16" s="684"/>
      <c r="AZ16" s="11">
        <v>30064100</v>
      </c>
      <c r="BA16" s="11">
        <v>195560400</v>
      </c>
      <c r="BB16" s="11">
        <v>1398200</v>
      </c>
      <c r="BC16" s="11">
        <v>208183600</v>
      </c>
      <c r="BD16" s="12">
        <f t="shared" si="4"/>
        <v>435206300</v>
      </c>
      <c r="BF16" s="129"/>
      <c r="BG16" s="92"/>
      <c r="BH16" s="92"/>
      <c r="BI16" s="101"/>
      <c r="BJ16" s="247" t="s">
        <v>87</v>
      </c>
      <c r="BK16" s="248">
        <v>42172</v>
      </c>
      <c r="BL16" s="249" t="s">
        <v>12</v>
      </c>
      <c r="BM16" s="250">
        <f t="shared" si="5"/>
        <v>42174</v>
      </c>
      <c r="BN16" s="258" t="s">
        <v>20</v>
      </c>
      <c r="BO16" s="259">
        <v>35186700</v>
      </c>
      <c r="BP16" s="260">
        <v>328681200</v>
      </c>
      <c r="BQ16" s="260">
        <v>1707900</v>
      </c>
      <c r="BR16" s="260">
        <v>295668700</v>
      </c>
      <c r="BS16" s="261">
        <f t="shared" si="9"/>
        <v>661244500</v>
      </c>
      <c r="BT16" s="262">
        <v>35970200</v>
      </c>
      <c r="BU16" s="260">
        <v>286081800</v>
      </c>
      <c r="BV16" s="260">
        <v>1134900</v>
      </c>
      <c r="BW16" s="260">
        <v>395873800</v>
      </c>
      <c r="BX16" s="256">
        <f t="shared" si="6"/>
        <v>719060700</v>
      </c>
      <c r="BY16" s="262">
        <f t="shared" si="7"/>
        <v>783500</v>
      </c>
      <c r="BZ16" s="260">
        <f t="shared" si="7"/>
        <v>-42599400</v>
      </c>
      <c r="CA16" s="260">
        <f t="shared" si="7"/>
        <v>-573000</v>
      </c>
      <c r="CB16" s="260">
        <f t="shared" si="7"/>
        <v>100205100</v>
      </c>
      <c r="CC16" s="256">
        <f t="shared" si="8"/>
        <v>57816200</v>
      </c>
      <c r="CD16" s="256">
        <v>164</v>
      </c>
      <c r="CE16" s="294" t="s">
        <v>98</v>
      </c>
      <c r="CF16" s="293" t="s">
        <v>97</v>
      </c>
      <c r="CG16" s="297"/>
      <c r="CK16" s="129"/>
      <c r="CL16" s="92"/>
      <c r="CM16" s="92"/>
      <c r="CN16" s="101"/>
      <c r="CO16" s="101"/>
      <c r="CP16" s="534" t="s">
        <v>171</v>
      </c>
      <c r="CQ16" s="355">
        <v>45106</v>
      </c>
      <c r="CR16" s="372" t="s">
        <v>122</v>
      </c>
      <c r="CS16" s="373">
        <f t="shared" si="10"/>
        <v>45108</v>
      </c>
      <c r="CT16" s="202" t="s">
        <v>160</v>
      </c>
      <c r="CU16" s="470"/>
      <c r="CV16" s="388"/>
      <c r="CW16" s="399"/>
      <c r="CX16" s="77">
        <f t="shared" si="11"/>
        <v>0</v>
      </c>
      <c r="CY16" s="412"/>
      <c r="CZ16" s="6"/>
      <c r="DA16" s="6"/>
      <c r="DB16" s="318"/>
      <c r="DC16" s="77">
        <f t="shared" si="12"/>
        <v>0</v>
      </c>
      <c r="DE16" s="403">
        <f t="shared" si="13"/>
        <v>0</v>
      </c>
    </row>
    <row r="17" spans="1:109" ht="48" customHeight="1" x14ac:dyDescent="0.2">
      <c r="A17" s="142" t="s">
        <v>47</v>
      </c>
      <c r="B17" s="27">
        <v>41938</v>
      </c>
      <c r="C17" s="28" t="s">
        <v>12</v>
      </c>
      <c r="D17" s="29">
        <v>41940</v>
      </c>
      <c r="E17" s="115" t="s">
        <v>21</v>
      </c>
      <c r="F17" s="85">
        <v>41888000</v>
      </c>
      <c r="G17" s="86">
        <v>129783000</v>
      </c>
      <c r="H17" s="86">
        <v>705000</v>
      </c>
      <c r="I17" s="89">
        <v>142636000</v>
      </c>
      <c r="J17" s="79">
        <f t="shared" si="0"/>
        <v>315012000</v>
      </c>
      <c r="K17" s="664" t="s">
        <v>17</v>
      </c>
      <c r="L17" s="34">
        <v>41888000</v>
      </c>
      <c r="M17" s="34">
        <v>129783000</v>
      </c>
      <c r="N17" s="34">
        <v>705000</v>
      </c>
      <c r="O17" s="34">
        <v>142636000</v>
      </c>
      <c r="P17" s="35">
        <f t="shared" si="1"/>
        <v>315012000</v>
      </c>
      <c r="R17" s="129"/>
      <c r="S17" s="666" t="s">
        <v>59</v>
      </c>
      <c r="T17" s="666"/>
      <c r="U17" s="101"/>
      <c r="V17" s="140" t="s">
        <v>88</v>
      </c>
      <c r="W17" s="3"/>
      <c r="X17" s="4"/>
      <c r="Y17" s="5"/>
      <c r="Z17" s="111" t="s">
        <v>21</v>
      </c>
      <c r="AA17" s="107">
        <f>ROUND(L17*$T$26,-3)+3328700</f>
        <v>38765700</v>
      </c>
      <c r="AB17" s="6" t="e">
        <f>ROUND(M17*#REF!,-3)+21299200</f>
        <v>#REF!</v>
      </c>
      <c r="AC17" s="6">
        <f t="shared" si="15"/>
        <v>927900</v>
      </c>
      <c r="AD17" s="6" t="e">
        <f>ROUND(O17*#REF!*1.06,-3)+29875700</f>
        <v>#REF!</v>
      </c>
      <c r="AE17" s="7" t="e">
        <f t="shared" si="14"/>
        <v>#REF!</v>
      </c>
      <c r="AO17" s="142" t="s">
        <v>47</v>
      </c>
      <c r="AP17" s="27">
        <v>41938</v>
      </c>
      <c r="AQ17" s="28" t="s">
        <v>12</v>
      </c>
      <c r="AR17" s="29">
        <v>41940</v>
      </c>
      <c r="AS17" s="115" t="s">
        <v>21</v>
      </c>
      <c r="AT17" s="85">
        <v>41888000</v>
      </c>
      <c r="AU17" s="86">
        <v>129783000</v>
      </c>
      <c r="AV17" s="86">
        <v>705000</v>
      </c>
      <c r="AW17" s="89">
        <v>142636000</v>
      </c>
      <c r="AX17" s="79">
        <f t="shared" si="3"/>
        <v>315012000</v>
      </c>
      <c r="AY17" s="664" t="s">
        <v>17</v>
      </c>
      <c r="AZ17" s="34">
        <v>41888000</v>
      </c>
      <c r="BA17" s="34">
        <v>129783000</v>
      </c>
      <c r="BB17" s="34">
        <v>705000</v>
      </c>
      <c r="BC17" s="34">
        <v>142636000</v>
      </c>
      <c r="BD17" s="35">
        <f t="shared" si="4"/>
        <v>315012000</v>
      </c>
      <c r="BF17" s="129"/>
      <c r="BG17" s="666" t="s">
        <v>59</v>
      </c>
      <c r="BH17" s="666"/>
      <c r="BI17" s="101"/>
      <c r="BJ17" s="247" t="s">
        <v>89</v>
      </c>
      <c r="BK17" s="248">
        <v>42202</v>
      </c>
      <c r="BL17" s="249" t="s">
        <v>12</v>
      </c>
      <c r="BM17" s="250">
        <f t="shared" si="5"/>
        <v>42204</v>
      </c>
      <c r="BN17" s="263" t="s">
        <v>20</v>
      </c>
      <c r="BO17" s="252">
        <v>45895700</v>
      </c>
      <c r="BP17" s="253">
        <v>506139200</v>
      </c>
      <c r="BQ17" s="264">
        <v>5098900</v>
      </c>
      <c r="BR17" s="253">
        <v>558416700</v>
      </c>
      <c r="BS17" s="261">
        <f t="shared" si="9"/>
        <v>1115550500</v>
      </c>
      <c r="BT17" s="255">
        <v>34202700</v>
      </c>
      <c r="BU17" s="253">
        <v>302669800</v>
      </c>
      <c r="BV17" s="264">
        <v>1108600</v>
      </c>
      <c r="BW17" s="253">
        <v>401151200</v>
      </c>
      <c r="BX17" s="256">
        <f t="shared" si="6"/>
        <v>739132300</v>
      </c>
      <c r="BY17" s="262">
        <f t="shared" si="7"/>
        <v>-11693000</v>
      </c>
      <c r="BZ17" s="260">
        <f t="shared" si="7"/>
        <v>-203469400</v>
      </c>
      <c r="CA17" s="260">
        <f t="shared" si="7"/>
        <v>-3990300</v>
      </c>
      <c r="CB17" s="260">
        <f t="shared" si="7"/>
        <v>-157265500</v>
      </c>
      <c r="CC17" s="256">
        <f t="shared" si="8"/>
        <v>-376418200</v>
      </c>
      <c r="CD17" s="256">
        <v>166</v>
      </c>
      <c r="CE17" s="294" t="s">
        <v>99</v>
      </c>
      <c r="CF17" s="293" t="s">
        <v>93</v>
      </c>
      <c r="CG17" s="297"/>
      <c r="CK17" s="129"/>
      <c r="CL17" s="666" t="s">
        <v>121</v>
      </c>
      <c r="CM17" s="666"/>
      <c r="CN17" s="101"/>
      <c r="CO17" s="101"/>
      <c r="CP17" s="504" t="s">
        <v>154</v>
      </c>
      <c r="CQ17" s="374">
        <v>45132</v>
      </c>
      <c r="CR17" s="375" t="s">
        <v>12</v>
      </c>
      <c r="CS17" s="376">
        <f>CQ17+2</f>
        <v>45134</v>
      </c>
      <c r="CT17" s="497" t="s">
        <v>146</v>
      </c>
      <c r="CU17" s="470"/>
      <c r="CV17" s="388"/>
      <c r="CW17" s="399"/>
      <c r="CX17" s="77">
        <f t="shared" si="11"/>
        <v>0</v>
      </c>
      <c r="CY17" s="412"/>
      <c r="CZ17" s="6"/>
      <c r="DA17" s="6"/>
      <c r="DB17" s="318"/>
      <c r="DC17" s="77">
        <f>SUM(CY17:DB17)</f>
        <v>0</v>
      </c>
      <c r="DE17" s="403">
        <f t="shared" si="13"/>
        <v>0</v>
      </c>
    </row>
    <row r="18" spans="1:109" ht="48" customHeight="1" x14ac:dyDescent="0.2">
      <c r="A18" s="143"/>
      <c r="B18" s="117"/>
      <c r="C18" s="118"/>
      <c r="D18" s="119"/>
      <c r="E18" s="123"/>
      <c r="F18" s="120"/>
      <c r="G18" s="88"/>
      <c r="H18" s="88"/>
      <c r="I18" s="121"/>
      <c r="J18" s="122"/>
      <c r="K18" s="665"/>
      <c r="L18" s="125"/>
      <c r="M18" s="125"/>
      <c r="N18" s="125"/>
      <c r="O18" s="125"/>
      <c r="P18" s="127"/>
      <c r="R18" s="129"/>
      <c r="S18" s="581"/>
      <c r="T18" s="581"/>
      <c r="U18" s="101"/>
      <c r="V18" s="140"/>
      <c r="W18" s="3"/>
      <c r="X18" s="4"/>
      <c r="Y18" s="5"/>
      <c r="Z18" s="111"/>
      <c r="AA18" s="107"/>
      <c r="AB18" s="6"/>
      <c r="AC18" s="6"/>
      <c r="AD18" s="6"/>
      <c r="AE18" s="7"/>
      <c r="AO18" s="143"/>
      <c r="AP18" s="117"/>
      <c r="AQ18" s="118"/>
      <c r="AR18" s="119"/>
      <c r="AS18" s="123"/>
      <c r="AT18" s="120"/>
      <c r="AU18" s="88"/>
      <c r="AV18" s="88"/>
      <c r="AW18" s="121"/>
      <c r="AX18" s="122"/>
      <c r="AY18" s="665"/>
      <c r="AZ18" s="125"/>
      <c r="BA18" s="125"/>
      <c r="BB18" s="125"/>
      <c r="BC18" s="125"/>
      <c r="BD18" s="127"/>
      <c r="BF18" s="129"/>
      <c r="BG18" s="581"/>
      <c r="BH18" s="581"/>
      <c r="BI18" s="101"/>
      <c r="BJ18" s="265"/>
      <c r="BK18" s="266"/>
      <c r="BL18" s="267"/>
      <c r="BM18" s="268"/>
      <c r="BN18" s="251"/>
      <c r="BO18" s="252"/>
      <c r="BP18" s="253"/>
      <c r="BQ18" s="264"/>
      <c r="BR18" s="253"/>
      <c r="BS18" s="254"/>
      <c r="BT18" s="255"/>
      <c r="BU18" s="253"/>
      <c r="BV18" s="264"/>
      <c r="BW18" s="253"/>
      <c r="BX18" s="257"/>
      <c r="BY18" s="255"/>
      <c r="BZ18" s="253"/>
      <c r="CA18" s="253"/>
      <c r="CB18" s="253"/>
      <c r="CC18" s="257"/>
      <c r="CD18" s="456"/>
      <c r="CE18" s="294"/>
      <c r="CF18" s="293"/>
      <c r="CG18" s="297"/>
      <c r="CK18" s="129"/>
      <c r="CL18" s="581"/>
      <c r="CM18" s="581"/>
      <c r="CN18" s="101"/>
      <c r="CO18" s="101"/>
      <c r="CP18" s="536" t="s">
        <v>153</v>
      </c>
      <c r="CQ18" s="537">
        <v>45174</v>
      </c>
      <c r="CR18" s="538" t="s">
        <v>12</v>
      </c>
      <c r="CS18" s="539">
        <f>CQ18+2</f>
        <v>45176</v>
      </c>
      <c r="CT18" s="351" t="s">
        <v>146</v>
      </c>
      <c r="CU18" s="540"/>
      <c r="CV18" s="235"/>
      <c r="CW18" s="586"/>
      <c r="CX18" s="77">
        <f t="shared" si="11"/>
        <v>0</v>
      </c>
      <c r="CY18" s="587"/>
      <c r="CZ18" s="125"/>
      <c r="DA18" s="586"/>
      <c r="DB18" s="125"/>
      <c r="DC18" s="77">
        <f>SUM(CY18:DB18)</f>
        <v>0</v>
      </c>
      <c r="DE18" s="404">
        <f t="shared" si="13"/>
        <v>0</v>
      </c>
    </row>
    <row r="19" spans="1:109" ht="48" customHeight="1" thickBot="1" x14ac:dyDescent="0.25">
      <c r="A19" s="24" t="s">
        <v>41</v>
      </c>
      <c r="B19" s="3">
        <v>41978</v>
      </c>
      <c r="C19" s="4" t="s">
        <v>12</v>
      </c>
      <c r="D19" s="5">
        <v>41980</v>
      </c>
      <c r="E19" s="111" t="s">
        <v>21</v>
      </c>
      <c r="F19" s="81">
        <v>34486000</v>
      </c>
      <c r="G19" s="80">
        <v>103656000</v>
      </c>
      <c r="H19" s="80">
        <v>697000</v>
      </c>
      <c r="I19" s="87">
        <v>61011000</v>
      </c>
      <c r="J19" s="75">
        <f t="shared" si="0"/>
        <v>199850000</v>
      </c>
      <c r="K19" s="667"/>
      <c r="L19" s="11">
        <v>34486000</v>
      </c>
      <c r="M19" s="11">
        <v>103656000</v>
      </c>
      <c r="N19" s="11">
        <v>697000</v>
      </c>
      <c r="O19" s="11">
        <v>61011000</v>
      </c>
      <c r="P19" s="12">
        <f t="shared" si="1"/>
        <v>199850000</v>
      </c>
      <c r="R19" s="129"/>
      <c r="S19" s="94" t="s">
        <v>16</v>
      </c>
      <c r="T19" s="96">
        <v>0.86599999999999999</v>
      </c>
      <c r="U19" s="101" t="s">
        <v>29</v>
      </c>
      <c r="V19" s="140" t="s">
        <v>79</v>
      </c>
      <c r="W19" s="3"/>
      <c r="X19" s="4"/>
      <c r="Y19" s="5"/>
      <c r="Z19" s="111" t="s">
        <v>21</v>
      </c>
      <c r="AA19" s="107">
        <f>ROUND(L19*$T$26,-3)+3328700</f>
        <v>32503700</v>
      </c>
      <c r="AB19" s="6" t="e">
        <f>ROUND(M19*#REF!,-3)+21299200</f>
        <v>#REF!</v>
      </c>
      <c r="AC19" s="6">
        <f t="shared" si="15"/>
        <v>919900</v>
      </c>
      <c r="AD19" s="6" t="e">
        <f>ROUND(O19*#REF!*1.06,-3)+29875700</f>
        <v>#REF!</v>
      </c>
      <c r="AE19" s="7" t="e">
        <f t="shared" si="14"/>
        <v>#REF!</v>
      </c>
      <c r="AH19" s="128" t="s">
        <v>75</v>
      </c>
      <c r="AI19" s="192" t="e">
        <f>#REF!+AI14</f>
        <v>#REF!</v>
      </c>
      <c r="AJ19" s="192" t="e">
        <f>#REF!+AJ14</f>
        <v>#REF!</v>
      </c>
      <c r="AK19" s="192" t="e">
        <f>#REF!+AK14</f>
        <v>#REF!</v>
      </c>
      <c r="AL19" s="192" t="e">
        <f>#REF!+AL14</f>
        <v>#REF!</v>
      </c>
      <c r="AM19" s="192" t="e">
        <f>SUM(AI19:AL19)</f>
        <v>#REF!</v>
      </c>
      <c r="AO19" s="24" t="s">
        <v>41</v>
      </c>
      <c r="AP19" s="3">
        <v>41978</v>
      </c>
      <c r="AQ19" s="4" t="s">
        <v>12</v>
      </c>
      <c r="AR19" s="5">
        <v>41980</v>
      </c>
      <c r="AS19" s="111" t="s">
        <v>21</v>
      </c>
      <c r="AT19" s="81">
        <v>34486000</v>
      </c>
      <c r="AU19" s="80">
        <v>103656000</v>
      </c>
      <c r="AV19" s="80">
        <v>697000</v>
      </c>
      <c r="AW19" s="87">
        <v>61011000</v>
      </c>
      <c r="AX19" s="75">
        <f t="shared" si="3"/>
        <v>199850000</v>
      </c>
      <c r="AY19" s="667"/>
      <c r="AZ19" s="11">
        <v>34486000</v>
      </c>
      <c r="BA19" s="11">
        <v>103656000</v>
      </c>
      <c r="BB19" s="11">
        <v>697000</v>
      </c>
      <c r="BC19" s="11">
        <v>61011000</v>
      </c>
      <c r="BD19" s="12">
        <f t="shared" si="4"/>
        <v>199850000</v>
      </c>
      <c r="BF19" s="129"/>
      <c r="BG19" s="94" t="s">
        <v>16</v>
      </c>
      <c r="BH19" s="96">
        <v>0.86599999999999999</v>
      </c>
      <c r="BI19" s="101" t="s">
        <v>29</v>
      </c>
      <c r="BJ19" s="156" t="s">
        <v>79</v>
      </c>
      <c r="BK19" s="157">
        <v>42236</v>
      </c>
      <c r="BL19" s="158" t="s">
        <v>12</v>
      </c>
      <c r="BM19" s="159">
        <f t="shared" si="5"/>
        <v>42238</v>
      </c>
      <c r="BN19" s="160" t="s">
        <v>46</v>
      </c>
      <c r="BO19" s="161">
        <v>50636000</v>
      </c>
      <c r="BP19" s="162">
        <v>241758000</v>
      </c>
      <c r="BQ19" s="162">
        <v>1120000</v>
      </c>
      <c r="BR19" s="162">
        <v>1064368000</v>
      </c>
      <c r="BS19" s="205">
        <f t="shared" si="9"/>
        <v>1357882000</v>
      </c>
      <c r="BT19" s="213">
        <v>46183900</v>
      </c>
      <c r="BU19" s="162">
        <v>263592000</v>
      </c>
      <c r="BV19" s="162">
        <v>600900</v>
      </c>
      <c r="BW19" s="162">
        <v>1337166900</v>
      </c>
      <c r="BX19" s="163">
        <f t="shared" si="6"/>
        <v>1647543700</v>
      </c>
      <c r="BY19" s="213">
        <f t="shared" si="7"/>
        <v>-4452100</v>
      </c>
      <c r="BZ19" s="162">
        <f t="shared" si="7"/>
        <v>21834000</v>
      </c>
      <c r="CA19" s="162">
        <f t="shared" si="7"/>
        <v>-519100</v>
      </c>
      <c r="CB19" s="162">
        <f t="shared" si="7"/>
        <v>272798900</v>
      </c>
      <c r="CC19" s="163">
        <f t="shared" si="8"/>
        <v>289661700</v>
      </c>
      <c r="CD19" s="301"/>
      <c r="CE19" s="302"/>
      <c r="CF19" s="303"/>
      <c r="CG19" s="298"/>
      <c r="CH19" s="236">
        <f>BX19/BS19</f>
        <v>1.2133187567108188</v>
      </c>
      <c r="CK19" s="129"/>
      <c r="CL19" s="94" t="s">
        <v>16</v>
      </c>
      <c r="CM19" s="96">
        <v>0.84199999999999997</v>
      </c>
      <c r="CN19" s="101" t="s">
        <v>29</v>
      </c>
      <c r="CO19" s="101"/>
      <c r="CP19" s="551" t="s">
        <v>172</v>
      </c>
      <c r="CQ19" s="552">
        <v>45180</v>
      </c>
      <c r="CR19" s="553" t="s">
        <v>12</v>
      </c>
      <c r="CS19" s="554">
        <f>CQ19+2</f>
        <v>45182</v>
      </c>
      <c r="CT19" s="555" t="s">
        <v>147</v>
      </c>
      <c r="CU19" s="556"/>
      <c r="CV19" s="570"/>
      <c r="CW19" s="571"/>
      <c r="CX19" s="559">
        <f t="shared" si="11"/>
        <v>0</v>
      </c>
      <c r="CY19" s="572"/>
      <c r="CZ19" s="488"/>
      <c r="DA19" s="573"/>
      <c r="DB19" s="488"/>
      <c r="DC19" s="559">
        <f t="shared" si="12"/>
        <v>0</v>
      </c>
      <c r="DE19" s="574">
        <f t="shared" si="13"/>
        <v>0</v>
      </c>
    </row>
    <row r="20" spans="1:109" ht="48" customHeight="1" x14ac:dyDescent="0.2">
      <c r="A20" s="116"/>
      <c r="B20" s="117"/>
      <c r="C20" s="118"/>
      <c r="D20" s="119"/>
      <c r="E20" s="351"/>
      <c r="F20" s="120"/>
      <c r="G20" s="88"/>
      <c r="H20" s="88"/>
      <c r="I20" s="121"/>
      <c r="J20" s="122"/>
      <c r="K20" s="667"/>
      <c r="L20" s="11"/>
      <c r="M20" s="11"/>
      <c r="N20" s="11"/>
      <c r="O20" s="11"/>
      <c r="P20" s="12"/>
      <c r="R20" s="129"/>
      <c r="S20" s="94"/>
      <c r="T20" s="96"/>
      <c r="U20" s="101"/>
      <c r="V20" s="143"/>
      <c r="W20" s="117"/>
      <c r="X20" s="118"/>
      <c r="Y20" s="119"/>
      <c r="Z20" s="351"/>
      <c r="AA20" s="136"/>
      <c r="AB20" s="76"/>
      <c r="AC20" s="76"/>
      <c r="AD20" s="76"/>
      <c r="AE20" s="77"/>
      <c r="AH20" s="128"/>
      <c r="AI20" s="192"/>
      <c r="AJ20" s="192"/>
      <c r="AK20" s="192"/>
      <c r="AL20" s="192"/>
      <c r="AM20" s="192"/>
      <c r="AO20" s="116"/>
      <c r="AP20" s="117"/>
      <c r="AQ20" s="118"/>
      <c r="AR20" s="119"/>
      <c r="AS20" s="351"/>
      <c r="AT20" s="120"/>
      <c r="AU20" s="88"/>
      <c r="AV20" s="88"/>
      <c r="AW20" s="121"/>
      <c r="AX20" s="122"/>
      <c r="AY20" s="667"/>
      <c r="AZ20" s="11"/>
      <c r="BA20" s="11"/>
      <c r="BB20" s="11"/>
      <c r="BC20" s="11"/>
      <c r="BD20" s="12"/>
      <c r="BF20" s="129"/>
      <c r="BG20" s="94"/>
      <c r="BH20" s="96"/>
      <c r="BI20" s="101"/>
      <c r="BJ20" s="156"/>
      <c r="BK20" s="157"/>
      <c r="BL20" s="158"/>
      <c r="BM20" s="159"/>
      <c r="BN20" s="160"/>
      <c r="BO20" s="161"/>
      <c r="BP20" s="162"/>
      <c r="BQ20" s="162"/>
      <c r="BR20" s="162"/>
      <c r="BS20" s="205"/>
      <c r="BT20" s="213"/>
      <c r="BU20" s="162"/>
      <c r="BV20" s="162"/>
      <c r="BW20" s="162"/>
      <c r="BX20" s="163"/>
      <c r="BY20" s="213"/>
      <c r="BZ20" s="162"/>
      <c r="CA20" s="162"/>
      <c r="CB20" s="162"/>
      <c r="CC20" s="163"/>
      <c r="CD20" s="352"/>
      <c r="CE20" s="353"/>
      <c r="CF20" s="354"/>
      <c r="CG20" s="298"/>
      <c r="CH20" s="236"/>
      <c r="CK20" s="129"/>
      <c r="CL20" s="94"/>
      <c r="CM20" s="96"/>
      <c r="CN20" s="101"/>
      <c r="CO20" s="101"/>
      <c r="CP20" s="143" t="s">
        <v>166</v>
      </c>
      <c r="CQ20" s="374"/>
      <c r="CR20" s="375" t="s">
        <v>12</v>
      </c>
      <c r="CS20" s="376"/>
      <c r="CT20" s="497" t="s">
        <v>149</v>
      </c>
      <c r="CU20" s="470"/>
      <c r="CV20" s="388"/>
      <c r="CW20" s="399"/>
      <c r="CX20" s="127">
        <f>SUM(CV20:CW20)</f>
        <v>0</v>
      </c>
      <c r="CY20" s="412"/>
      <c r="CZ20" s="76"/>
      <c r="DA20" s="399"/>
      <c r="DB20" s="125"/>
      <c r="DC20" s="127">
        <f>SUM(CY20:DB20)</f>
        <v>0</v>
      </c>
      <c r="DE20" s="404">
        <f>CX20+DC20</f>
        <v>0</v>
      </c>
    </row>
    <row r="21" spans="1:109" ht="48" customHeight="1" x14ac:dyDescent="0.2">
      <c r="A21" s="33" t="s">
        <v>42</v>
      </c>
      <c r="B21" s="8">
        <v>42026</v>
      </c>
      <c r="C21" s="9" t="s">
        <v>12</v>
      </c>
      <c r="D21" s="10">
        <v>42028</v>
      </c>
      <c r="E21" s="111" t="s">
        <v>21</v>
      </c>
      <c r="F21" s="83">
        <v>31558000</v>
      </c>
      <c r="G21" s="80">
        <v>321745000</v>
      </c>
      <c r="H21" s="80">
        <v>1625000</v>
      </c>
      <c r="I21" s="87">
        <v>333747000</v>
      </c>
      <c r="J21" s="65">
        <f t="shared" si="0"/>
        <v>688675000</v>
      </c>
      <c r="K21" s="667"/>
      <c r="L21" s="6">
        <v>31558000</v>
      </c>
      <c r="M21" s="6">
        <v>321745000</v>
      </c>
      <c r="N21" s="6">
        <v>1625000</v>
      </c>
      <c r="O21" s="6">
        <v>333747000</v>
      </c>
      <c r="P21" s="7">
        <f t="shared" si="1"/>
        <v>688675000</v>
      </c>
      <c r="Q21" s="54"/>
      <c r="T21" s="130"/>
      <c r="V21" s="33" t="s">
        <v>80</v>
      </c>
      <c r="W21" s="8"/>
      <c r="X21" s="9"/>
      <c r="Y21" s="10"/>
      <c r="Z21" s="111" t="s">
        <v>21</v>
      </c>
      <c r="AA21" s="137">
        <f>ROUND(L21*$T$26,-3)+3328700</f>
        <v>30026700</v>
      </c>
      <c r="AB21" s="11" t="e">
        <f>ROUND(M21*#REF!,-3)+21299200</f>
        <v>#REF!</v>
      </c>
      <c r="AC21" s="11">
        <f t="shared" si="15"/>
        <v>1847900</v>
      </c>
      <c r="AD21" s="11" t="e">
        <f>ROUND(O21*#REF!*1.06,-3)+29875700</f>
        <v>#REF!</v>
      </c>
      <c r="AE21" s="12" t="e">
        <f t="shared" si="14"/>
        <v>#REF!</v>
      </c>
      <c r="AO21" s="33" t="s">
        <v>42</v>
      </c>
      <c r="AP21" s="8">
        <v>42026</v>
      </c>
      <c r="AQ21" s="9" t="s">
        <v>12</v>
      </c>
      <c r="AR21" s="10">
        <v>42028</v>
      </c>
      <c r="AS21" s="111" t="s">
        <v>21</v>
      </c>
      <c r="AT21" s="83">
        <v>31558000</v>
      </c>
      <c r="AU21" s="80">
        <v>321745000</v>
      </c>
      <c r="AV21" s="80">
        <v>1625000</v>
      </c>
      <c r="AW21" s="87">
        <v>333747000</v>
      </c>
      <c r="AX21" s="65">
        <f t="shared" si="3"/>
        <v>688675000</v>
      </c>
      <c r="AY21" s="667"/>
      <c r="AZ21" s="6">
        <v>31558000</v>
      </c>
      <c r="BA21" s="6">
        <v>321745000</v>
      </c>
      <c r="BB21" s="6">
        <v>1625000</v>
      </c>
      <c r="BC21" s="6">
        <v>333747000</v>
      </c>
      <c r="BD21" s="7">
        <f>SUM(AZ21:BC21)</f>
        <v>688675000</v>
      </c>
      <c r="BE21" s="54"/>
      <c r="BH21" s="130"/>
      <c r="BJ21" s="231" t="s">
        <v>80</v>
      </c>
      <c r="BK21" s="232">
        <v>42318</v>
      </c>
      <c r="BL21" s="233" t="s">
        <v>12</v>
      </c>
      <c r="BM21" s="234">
        <f t="shared" si="5"/>
        <v>42320</v>
      </c>
      <c r="BN21" s="123" t="s">
        <v>21</v>
      </c>
      <c r="BO21" s="136">
        <v>22954700</v>
      </c>
      <c r="BP21" s="76">
        <v>236005200</v>
      </c>
      <c r="BQ21" s="76">
        <v>1201900</v>
      </c>
      <c r="BR21" s="76">
        <v>231670700</v>
      </c>
      <c r="BS21" s="206">
        <f t="shared" si="9"/>
        <v>491832500</v>
      </c>
      <c r="BT21" s="307" t="e">
        <f>(BT14+#REF!)/2</f>
        <v>#REF!</v>
      </c>
      <c r="BU21" s="308">
        <v>178197300</v>
      </c>
      <c r="BV21" s="308" t="e">
        <f>ROUND((BV10+BV12+BV14+#REF!+#REF!)/5,-2)</f>
        <v>#REF!</v>
      </c>
      <c r="BW21" s="308" t="e">
        <f>CD21*#REF!</f>
        <v>#REF!</v>
      </c>
      <c r="BX21" s="309" t="e">
        <f t="shared" si="6"/>
        <v>#REF!</v>
      </c>
      <c r="BY21" s="235" t="e">
        <f t="shared" si="7"/>
        <v>#REF!</v>
      </c>
      <c r="BZ21" s="125">
        <f t="shared" si="7"/>
        <v>-57807900</v>
      </c>
      <c r="CA21" s="125" t="e">
        <f t="shared" si="7"/>
        <v>#REF!</v>
      </c>
      <c r="CB21" s="125" t="e">
        <f t="shared" si="7"/>
        <v>#REF!</v>
      </c>
      <c r="CC21" s="127" t="e">
        <f t="shared" si="8"/>
        <v>#REF!</v>
      </c>
      <c r="CD21" s="127">
        <v>70</v>
      </c>
      <c r="CE21" s="295" t="s">
        <v>98</v>
      </c>
      <c r="CF21" s="274" t="s">
        <v>96</v>
      </c>
      <c r="CG21" s="297"/>
      <c r="CM21" s="130"/>
      <c r="CP21" s="143" t="s">
        <v>173</v>
      </c>
      <c r="CQ21" s="374">
        <v>45239</v>
      </c>
      <c r="CR21" s="375" t="s">
        <v>12</v>
      </c>
      <c r="CS21" s="376">
        <f>CQ21+3</f>
        <v>45242</v>
      </c>
      <c r="CT21" s="497" t="s">
        <v>148</v>
      </c>
      <c r="CU21" s="470"/>
      <c r="CV21" s="211"/>
      <c r="CW21" s="398"/>
      <c r="CX21" s="12">
        <f>SUM(CV21:CW21)</f>
        <v>0</v>
      </c>
      <c r="CY21" s="411"/>
      <c r="CZ21" s="6"/>
      <c r="DA21" s="398"/>
      <c r="DB21" s="11"/>
      <c r="DC21" s="12">
        <f>SUM(CY21:DB21)</f>
        <v>0</v>
      </c>
      <c r="DE21" s="405">
        <f>CX21+DC21</f>
        <v>0</v>
      </c>
    </row>
    <row r="22" spans="1:109" ht="48" customHeight="1" x14ac:dyDescent="0.2">
      <c r="A22" s="141" t="s">
        <v>48</v>
      </c>
      <c r="B22" s="8">
        <v>42037</v>
      </c>
      <c r="C22" s="9" t="s">
        <v>12</v>
      </c>
      <c r="D22" s="10">
        <v>42039</v>
      </c>
      <c r="E22" s="112" t="s">
        <v>39</v>
      </c>
      <c r="F22" s="83">
        <v>50316000</v>
      </c>
      <c r="G22" s="80">
        <v>476267000</v>
      </c>
      <c r="H22" s="80">
        <v>4876000</v>
      </c>
      <c r="I22" s="87">
        <v>484571000</v>
      </c>
      <c r="J22" s="65">
        <f t="shared" si="0"/>
        <v>1016030000</v>
      </c>
      <c r="K22" s="667"/>
      <c r="L22" s="125">
        <v>50316000</v>
      </c>
      <c r="M22" s="126">
        <v>476267000</v>
      </c>
      <c r="N22" s="126">
        <v>4876000</v>
      </c>
      <c r="O22" s="126">
        <v>484571000</v>
      </c>
      <c r="P22" s="127">
        <f t="shared" si="1"/>
        <v>1016030000</v>
      </c>
      <c r="Q22" s="54"/>
      <c r="S22" s="92"/>
      <c r="T22" s="92"/>
      <c r="U22" s="101"/>
      <c r="V22" s="33" t="s">
        <v>81</v>
      </c>
      <c r="W22" s="8"/>
      <c r="X22" s="9"/>
      <c r="Y22" s="10"/>
      <c r="Z22" s="112" t="s">
        <v>39</v>
      </c>
      <c r="AA22" s="107">
        <f>ROUND(L22*$T$26,-3)+3328700</f>
        <v>45895700</v>
      </c>
      <c r="AB22" s="6" t="e">
        <f>ROUND(M22*#REF!,-3)+21299200</f>
        <v>#REF!</v>
      </c>
      <c r="AC22" s="6">
        <f t="shared" si="15"/>
        <v>5098900</v>
      </c>
      <c r="AD22" s="6" t="e">
        <f>ROUND(O22*#REF!*1.06,-3)+29875700</f>
        <v>#REF!</v>
      </c>
      <c r="AE22" s="7" t="e">
        <f t="shared" si="14"/>
        <v>#REF!</v>
      </c>
      <c r="AO22" s="141" t="s">
        <v>48</v>
      </c>
      <c r="AP22" s="8">
        <v>42037</v>
      </c>
      <c r="AQ22" s="9" t="s">
        <v>12</v>
      </c>
      <c r="AR22" s="10">
        <v>42039</v>
      </c>
      <c r="AS22" s="112" t="s">
        <v>39</v>
      </c>
      <c r="AT22" s="83">
        <v>50316000</v>
      </c>
      <c r="AU22" s="80">
        <v>476267000</v>
      </c>
      <c r="AV22" s="80">
        <v>4876000</v>
      </c>
      <c r="AW22" s="87">
        <v>484571000</v>
      </c>
      <c r="AX22" s="65">
        <f t="shared" si="3"/>
        <v>1016030000</v>
      </c>
      <c r="AY22" s="667"/>
      <c r="AZ22" s="125">
        <v>50316000</v>
      </c>
      <c r="BA22" s="126">
        <v>476267000</v>
      </c>
      <c r="BB22" s="126">
        <v>4876000</v>
      </c>
      <c r="BC22" s="126">
        <v>484571000</v>
      </c>
      <c r="BD22" s="127">
        <f>SUM(AZ22:BC22)</f>
        <v>1016030000</v>
      </c>
      <c r="BE22" s="54"/>
      <c r="BG22" s="92"/>
      <c r="BH22" s="92"/>
      <c r="BI22" s="101"/>
      <c r="BJ22" s="33" t="s">
        <v>81</v>
      </c>
      <c r="BK22" s="8">
        <v>42332</v>
      </c>
      <c r="BL22" s="9" t="s">
        <v>12</v>
      </c>
      <c r="BM22" s="10">
        <f t="shared" si="5"/>
        <v>42334</v>
      </c>
      <c r="BN22" s="111" t="s">
        <v>21</v>
      </c>
      <c r="BO22" s="137">
        <v>30026700</v>
      </c>
      <c r="BP22" s="11">
        <v>348835200</v>
      </c>
      <c r="BQ22" s="11">
        <v>1847900</v>
      </c>
      <c r="BR22" s="11">
        <v>393906700</v>
      </c>
      <c r="BS22" s="203">
        <f t="shared" si="9"/>
        <v>774616500</v>
      </c>
      <c r="BT22" s="310" t="e">
        <f>BT21</f>
        <v>#REF!</v>
      </c>
      <c r="BU22" s="311" t="e">
        <f>ROUND((($BU$12+$BU$14+#REF!)/3*1/3+$BU$21*2/3),-2)</f>
        <v>#REF!</v>
      </c>
      <c r="BV22" s="311" t="e">
        <f>BV21</f>
        <v>#REF!</v>
      </c>
      <c r="BW22" s="311" t="e">
        <f>CD22*#REF!</f>
        <v>#REF!</v>
      </c>
      <c r="BX22" s="312" t="e">
        <f t="shared" si="6"/>
        <v>#REF!</v>
      </c>
      <c r="BY22" s="211" t="e">
        <f t="shared" si="7"/>
        <v>#REF!</v>
      </c>
      <c r="BZ22" s="6" t="e">
        <f t="shared" si="7"/>
        <v>#REF!</v>
      </c>
      <c r="CA22" s="6" t="e">
        <f t="shared" si="7"/>
        <v>#REF!</v>
      </c>
      <c r="CB22" s="6" t="e">
        <f t="shared" si="7"/>
        <v>#REF!</v>
      </c>
      <c r="CC22" s="7" t="e">
        <f t="shared" si="8"/>
        <v>#REF!</v>
      </c>
      <c r="CD22" s="7">
        <v>150</v>
      </c>
      <c r="CE22" s="273" t="s">
        <v>100</v>
      </c>
      <c r="CF22" s="275" t="s">
        <v>96</v>
      </c>
      <c r="CG22" s="297"/>
      <c r="CL22" s="92"/>
      <c r="CM22" s="92"/>
      <c r="CN22" s="101"/>
      <c r="CO22" s="101"/>
      <c r="CP22" s="140" t="s">
        <v>156</v>
      </c>
      <c r="CQ22" s="355"/>
      <c r="CR22" s="372" t="s">
        <v>12</v>
      </c>
      <c r="CS22" s="373"/>
      <c r="CT22" s="111" t="s">
        <v>146</v>
      </c>
      <c r="CU22" s="470"/>
      <c r="CV22" s="211"/>
      <c r="CW22" s="398"/>
      <c r="CX22" s="7">
        <f t="shared" si="11"/>
        <v>0</v>
      </c>
      <c r="CY22" s="411"/>
      <c r="CZ22" s="6"/>
      <c r="DA22" s="398"/>
      <c r="DB22" s="11"/>
      <c r="DC22" s="7">
        <f t="shared" si="12"/>
        <v>0</v>
      </c>
      <c r="DE22" s="402">
        <f t="shared" si="13"/>
        <v>0</v>
      </c>
    </row>
    <row r="23" spans="1:109" ht="48" customHeight="1" x14ac:dyDescent="0.2">
      <c r="A23" s="25" t="s">
        <v>43</v>
      </c>
      <c r="B23" s="8">
        <v>42065</v>
      </c>
      <c r="C23" s="9" t="s">
        <v>12</v>
      </c>
      <c r="D23" s="10">
        <v>42067</v>
      </c>
      <c r="E23" s="111" t="s">
        <v>40</v>
      </c>
      <c r="F23" s="81">
        <v>29736000</v>
      </c>
      <c r="G23" s="90">
        <v>238827000</v>
      </c>
      <c r="H23" s="80">
        <v>2024000</v>
      </c>
      <c r="I23" s="91">
        <v>145642000</v>
      </c>
      <c r="J23" s="65">
        <f t="shared" si="0"/>
        <v>416229000</v>
      </c>
      <c r="K23" s="667"/>
      <c r="L23" s="11">
        <v>29736000</v>
      </c>
      <c r="M23" s="11">
        <v>238827000</v>
      </c>
      <c r="N23" s="11">
        <v>2024000</v>
      </c>
      <c r="O23" s="11">
        <v>145642000</v>
      </c>
      <c r="P23" s="12">
        <f t="shared" si="1"/>
        <v>416229000</v>
      </c>
      <c r="Q23" s="54"/>
      <c r="S23" s="93"/>
      <c r="T23" s="94" t="s">
        <v>60</v>
      </c>
      <c r="U23" s="101"/>
      <c r="V23" s="141" t="s">
        <v>82</v>
      </c>
      <c r="W23" s="8"/>
      <c r="X23" s="9"/>
      <c r="Y23" s="10"/>
      <c r="Z23" s="111" t="s">
        <v>40</v>
      </c>
      <c r="AA23" s="107">
        <f>ROUND(L23*$T$26,-3)+3328700</f>
        <v>28485700</v>
      </c>
      <c r="AB23" s="6" t="e">
        <f>ROUND(M23*#REF!,-3)+21299200</f>
        <v>#REF!</v>
      </c>
      <c r="AC23" s="6">
        <f>ROUND(N23,-3)+222900</f>
        <v>2246900</v>
      </c>
      <c r="AD23" s="6" t="e">
        <f>ROUND(O23*#REF!*1.06,-3)+29875700</f>
        <v>#REF!</v>
      </c>
      <c r="AE23" s="7" t="e">
        <f>SUM(AA23:AD23)</f>
        <v>#REF!</v>
      </c>
      <c r="AO23" s="25" t="s">
        <v>43</v>
      </c>
      <c r="AP23" s="8">
        <v>42065</v>
      </c>
      <c r="AQ23" s="9" t="s">
        <v>12</v>
      </c>
      <c r="AR23" s="10">
        <v>42067</v>
      </c>
      <c r="AS23" s="111" t="s">
        <v>40</v>
      </c>
      <c r="AT23" s="81">
        <v>29736000</v>
      </c>
      <c r="AU23" s="90">
        <v>238827000</v>
      </c>
      <c r="AV23" s="80">
        <v>2024000</v>
      </c>
      <c r="AW23" s="91">
        <v>145642000</v>
      </c>
      <c r="AX23" s="65">
        <f t="shared" si="3"/>
        <v>416229000</v>
      </c>
      <c r="AY23" s="667"/>
      <c r="AZ23" s="11">
        <v>29736000</v>
      </c>
      <c r="BA23" s="11">
        <v>238827000</v>
      </c>
      <c r="BB23" s="11">
        <v>2024000</v>
      </c>
      <c r="BC23" s="11">
        <v>145642000</v>
      </c>
      <c r="BD23" s="12">
        <f>SUM(AZ23:BC23)</f>
        <v>416229000</v>
      </c>
      <c r="BE23" s="54"/>
      <c r="BG23" s="93"/>
      <c r="BH23" s="94" t="s">
        <v>60</v>
      </c>
      <c r="BI23" s="101"/>
      <c r="BJ23" s="265" t="s">
        <v>83</v>
      </c>
      <c r="BK23" s="266">
        <v>42366</v>
      </c>
      <c r="BL23" s="267" t="s">
        <v>12</v>
      </c>
      <c r="BM23" s="268">
        <f t="shared" si="5"/>
        <v>42368</v>
      </c>
      <c r="BN23" s="258" t="s">
        <v>20</v>
      </c>
      <c r="BO23" s="252">
        <v>45895900</v>
      </c>
      <c r="BP23" s="253">
        <v>506139400</v>
      </c>
      <c r="BQ23" s="253">
        <v>5098300</v>
      </c>
      <c r="BR23" s="253">
        <v>558447900</v>
      </c>
      <c r="BS23" s="254">
        <f t="shared" si="9"/>
        <v>1115581500</v>
      </c>
      <c r="BT23" s="255">
        <f>BT9</f>
        <v>43399400</v>
      </c>
      <c r="BU23" s="253">
        <v>524758600</v>
      </c>
      <c r="BV23" s="253" t="e">
        <f>ROUND((BV9+#REF!+BV16+BV17+#REF!)/5,-2)</f>
        <v>#REF!</v>
      </c>
      <c r="BW23" s="253">
        <f>ROUND(601411100*168/165,-2)</f>
        <v>612345800</v>
      </c>
      <c r="BX23" s="257" t="e">
        <f t="shared" si="6"/>
        <v>#REF!</v>
      </c>
      <c r="BY23" s="269">
        <f t="shared" si="7"/>
        <v>-2496500</v>
      </c>
      <c r="BZ23" s="270">
        <f t="shared" si="7"/>
        <v>18619200</v>
      </c>
      <c r="CA23" s="270" t="e">
        <f t="shared" si="7"/>
        <v>#REF!</v>
      </c>
      <c r="CB23" s="270">
        <f t="shared" si="7"/>
        <v>53897900</v>
      </c>
      <c r="CC23" s="257" t="e">
        <f t="shared" si="8"/>
        <v>#REF!</v>
      </c>
      <c r="CD23" s="257">
        <v>168</v>
      </c>
      <c r="CE23" s="279"/>
      <c r="CF23" s="306" t="s">
        <v>101</v>
      </c>
      <c r="CG23" s="298"/>
      <c r="CL23" s="93"/>
      <c r="CM23" s="94" t="s">
        <v>60</v>
      </c>
      <c r="CN23" s="101"/>
      <c r="CO23" s="101"/>
      <c r="CP23" s="140" t="s">
        <v>175</v>
      </c>
      <c r="CQ23" s="355"/>
      <c r="CR23" s="372" t="s">
        <v>12</v>
      </c>
      <c r="CS23" s="373"/>
      <c r="CT23" s="202" t="s">
        <v>149</v>
      </c>
      <c r="CU23" s="463"/>
      <c r="CV23" s="211"/>
      <c r="CW23" s="398"/>
      <c r="CX23" s="7">
        <f t="shared" si="11"/>
        <v>0</v>
      </c>
      <c r="CY23" s="411"/>
      <c r="CZ23" s="6"/>
      <c r="DA23" s="398"/>
      <c r="DB23" s="11"/>
      <c r="DC23" s="7">
        <f t="shared" si="12"/>
        <v>0</v>
      </c>
      <c r="DE23" s="402">
        <f t="shared" si="13"/>
        <v>0</v>
      </c>
    </row>
    <row r="24" spans="1:109" ht="48" customHeight="1" x14ac:dyDescent="0.2">
      <c r="A24" s="25"/>
      <c r="B24" s="8"/>
      <c r="C24" s="9"/>
      <c r="D24" s="10"/>
      <c r="E24" s="111"/>
      <c r="F24" s="81"/>
      <c r="G24" s="90"/>
      <c r="H24" s="80"/>
      <c r="I24" s="91"/>
      <c r="J24" s="65"/>
      <c r="K24" s="667"/>
      <c r="L24" s="11"/>
      <c r="M24" s="11"/>
      <c r="N24" s="11"/>
      <c r="O24" s="11"/>
      <c r="P24" s="12"/>
      <c r="Q24" s="54"/>
      <c r="S24" s="93"/>
      <c r="T24" s="94"/>
      <c r="U24" s="101"/>
      <c r="V24" s="141"/>
      <c r="W24" s="8"/>
      <c r="X24" s="9"/>
      <c r="Y24" s="10"/>
      <c r="Z24" s="111"/>
      <c r="AA24" s="137"/>
      <c r="AB24" s="11"/>
      <c r="AC24" s="11"/>
      <c r="AD24" s="11"/>
      <c r="AE24" s="12"/>
      <c r="AO24" s="25"/>
      <c r="AP24" s="8"/>
      <c r="AQ24" s="9"/>
      <c r="AR24" s="10"/>
      <c r="AS24" s="111"/>
      <c r="AT24" s="81"/>
      <c r="AU24" s="90"/>
      <c r="AV24" s="80"/>
      <c r="AW24" s="91"/>
      <c r="AX24" s="65"/>
      <c r="AY24" s="667"/>
      <c r="AZ24" s="11"/>
      <c r="BA24" s="11"/>
      <c r="BB24" s="11"/>
      <c r="BC24" s="11"/>
      <c r="BD24" s="12"/>
      <c r="BE24" s="54"/>
      <c r="BG24" s="93"/>
      <c r="BH24" s="94"/>
      <c r="BI24" s="101"/>
      <c r="BJ24" s="265"/>
      <c r="BK24" s="266"/>
      <c r="BL24" s="267"/>
      <c r="BM24" s="268"/>
      <c r="BN24" s="251"/>
      <c r="BO24" s="252"/>
      <c r="BP24" s="253"/>
      <c r="BQ24" s="253"/>
      <c r="BR24" s="253"/>
      <c r="BS24" s="254"/>
      <c r="BT24" s="255"/>
      <c r="BU24" s="253"/>
      <c r="BV24" s="253"/>
      <c r="BW24" s="253"/>
      <c r="BX24" s="257"/>
      <c r="BY24" s="269"/>
      <c r="BZ24" s="270"/>
      <c r="CA24" s="270"/>
      <c r="CB24" s="270"/>
      <c r="CC24" s="257"/>
      <c r="CD24" s="257"/>
      <c r="CE24" s="279"/>
      <c r="CF24" s="306"/>
      <c r="CG24" s="298"/>
      <c r="CL24" s="93"/>
      <c r="CM24" s="94"/>
      <c r="CN24" s="101"/>
      <c r="CO24" s="101"/>
      <c r="CP24" s="140" t="s">
        <v>174</v>
      </c>
      <c r="CQ24" s="355"/>
      <c r="CR24" s="372" t="s">
        <v>12</v>
      </c>
      <c r="CS24" s="373"/>
      <c r="CT24" s="202" t="s">
        <v>146</v>
      </c>
      <c r="CU24" s="466"/>
      <c r="CV24" s="211"/>
      <c r="CW24" s="398"/>
      <c r="CX24" s="7">
        <f t="shared" si="11"/>
        <v>0</v>
      </c>
      <c r="CY24" s="411"/>
      <c r="CZ24" s="6"/>
      <c r="DA24" s="398"/>
      <c r="DB24" s="11"/>
      <c r="DC24" s="7">
        <f>SUM(CY24:DB24)</f>
        <v>0</v>
      </c>
      <c r="DE24" s="402">
        <f>CX24+DC24</f>
        <v>0</v>
      </c>
    </row>
    <row r="25" spans="1:109" ht="48" customHeight="1" x14ac:dyDescent="0.2">
      <c r="A25" s="25"/>
      <c r="B25" s="8"/>
      <c r="C25" s="9"/>
      <c r="D25" s="10"/>
      <c r="E25" s="111"/>
      <c r="F25" s="81"/>
      <c r="G25" s="90"/>
      <c r="H25" s="80"/>
      <c r="I25" s="91"/>
      <c r="J25" s="65"/>
      <c r="K25" s="667"/>
      <c r="L25" s="11"/>
      <c r="M25" s="11"/>
      <c r="N25" s="11"/>
      <c r="O25" s="11"/>
      <c r="P25" s="12"/>
      <c r="Q25" s="54"/>
      <c r="S25" s="93"/>
      <c r="T25" s="94"/>
      <c r="U25" s="101"/>
      <c r="V25" s="141"/>
      <c r="W25" s="8"/>
      <c r="X25" s="9"/>
      <c r="Y25" s="10"/>
      <c r="Z25" s="111"/>
      <c r="AA25" s="137"/>
      <c r="AB25" s="11"/>
      <c r="AC25" s="11"/>
      <c r="AD25" s="11"/>
      <c r="AE25" s="12"/>
      <c r="AO25" s="25"/>
      <c r="AP25" s="8"/>
      <c r="AQ25" s="9"/>
      <c r="AR25" s="10"/>
      <c r="AS25" s="111"/>
      <c r="AT25" s="81"/>
      <c r="AU25" s="90"/>
      <c r="AV25" s="80"/>
      <c r="AW25" s="91"/>
      <c r="AX25" s="65"/>
      <c r="AY25" s="667"/>
      <c r="AZ25" s="11"/>
      <c r="BA25" s="11"/>
      <c r="BB25" s="11"/>
      <c r="BC25" s="11"/>
      <c r="BD25" s="12"/>
      <c r="BE25" s="54"/>
      <c r="BG25" s="93"/>
      <c r="BH25" s="94"/>
      <c r="BI25" s="101"/>
      <c r="BJ25" s="265"/>
      <c r="BK25" s="266"/>
      <c r="BL25" s="267"/>
      <c r="BM25" s="268"/>
      <c r="BN25" s="251"/>
      <c r="BO25" s="252"/>
      <c r="BP25" s="253"/>
      <c r="BQ25" s="253"/>
      <c r="BR25" s="253"/>
      <c r="BS25" s="254"/>
      <c r="BT25" s="255"/>
      <c r="BU25" s="253"/>
      <c r="BV25" s="253"/>
      <c r="BW25" s="253"/>
      <c r="BX25" s="257"/>
      <c r="BY25" s="269"/>
      <c r="BZ25" s="270"/>
      <c r="CA25" s="270"/>
      <c r="CB25" s="270"/>
      <c r="CC25" s="257"/>
      <c r="CD25" s="257"/>
      <c r="CE25" s="279"/>
      <c r="CF25" s="306"/>
      <c r="CG25" s="298"/>
      <c r="CL25" s="93"/>
      <c r="CM25" s="94"/>
      <c r="CN25" s="101"/>
      <c r="CO25" s="101"/>
      <c r="CP25" s="140" t="s">
        <v>163</v>
      </c>
      <c r="CQ25" s="355"/>
      <c r="CR25" s="372" t="s">
        <v>12</v>
      </c>
      <c r="CS25" s="373"/>
      <c r="CT25" s="202" t="s">
        <v>124</v>
      </c>
      <c r="CU25" s="469"/>
      <c r="CV25" s="211"/>
      <c r="CW25" s="398"/>
      <c r="CX25" s="7">
        <f t="shared" si="11"/>
        <v>0</v>
      </c>
      <c r="CY25" s="411"/>
      <c r="CZ25" s="6"/>
      <c r="DA25" s="398"/>
      <c r="DB25" s="11"/>
      <c r="DC25" s="7">
        <f t="shared" si="12"/>
        <v>0</v>
      </c>
      <c r="DE25" s="402">
        <f t="shared" si="13"/>
        <v>0</v>
      </c>
    </row>
    <row r="26" spans="1:109" ht="48" customHeight="1" x14ac:dyDescent="0.2">
      <c r="A26" s="25" t="s">
        <v>44</v>
      </c>
      <c r="B26" s="8">
        <v>42081</v>
      </c>
      <c r="C26" s="9" t="s">
        <v>12</v>
      </c>
      <c r="D26" s="10">
        <v>42083</v>
      </c>
      <c r="E26" s="112" t="s">
        <v>20</v>
      </c>
      <c r="F26" s="81">
        <v>50316000</v>
      </c>
      <c r="G26" s="80">
        <v>476267000</v>
      </c>
      <c r="H26" s="80">
        <v>4876000</v>
      </c>
      <c r="I26" s="87">
        <v>484571000</v>
      </c>
      <c r="J26" s="65">
        <f t="shared" si="0"/>
        <v>1016030000</v>
      </c>
      <c r="K26" s="701"/>
      <c r="L26" s="11">
        <v>50316000</v>
      </c>
      <c r="M26" s="11">
        <v>476267000</v>
      </c>
      <c r="N26" s="11">
        <v>4876000</v>
      </c>
      <c r="O26" s="11">
        <v>484599300</v>
      </c>
      <c r="P26" s="12">
        <f t="shared" si="1"/>
        <v>1016058300</v>
      </c>
      <c r="Q26" s="54"/>
      <c r="S26" s="94" t="s">
        <v>16</v>
      </c>
      <c r="T26" s="95">
        <f>ROUND((T12+T19)/2,3)</f>
        <v>0.84599999999999997</v>
      </c>
      <c r="U26" s="101" t="s">
        <v>26</v>
      </c>
      <c r="V26" s="141" t="s">
        <v>83</v>
      </c>
      <c r="W26" s="8"/>
      <c r="X26" s="9"/>
      <c r="Y26" s="10"/>
      <c r="Z26" s="112" t="s">
        <v>20</v>
      </c>
      <c r="AA26" s="195">
        <f>ROUND(L26*$T$26,-3)+3328700+200</f>
        <v>45895900</v>
      </c>
      <c r="AB26" s="194" t="e">
        <f>ROUND(M26*#REF!,-3)+21299200+200</f>
        <v>#REF!</v>
      </c>
      <c r="AC26" s="194">
        <f>ROUND(N26,-3)+222900-600</f>
        <v>5098300</v>
      </c>
      <c r="AD26" s="194" t="e">
        <f>ROUND(O26*#REF!*1.06,-3)+29875700+200</f>
        <v>#REF!</v>
      </c>
      <c r="AE26" s="12" t="e">
        <f>SUM(AA26:AD26)</f>
        <v>#REF!</v>
      </c>
      <c r="AO26" s="25" t="s">
        <v>44</v>
      </c>
      <c r="AP26" s="8">
        <v>42081</v>
      </c>
      <c r="AQ26" s="9" t="s">
        <v>12</v>
      </c>
      <c r="AR26" s="10">
        <v>42083</v>
      </c>
      <c r="AS26" s="112" t="s">
        <v>20</v>
      </c>
      <c r="AT26" s="81">
        <v>50316000</v>
      </c>
      <c r="AU26" s="80">
        <v>476267000</v>
      </c>
      <c r="AV26" s="80">
        <v>4876000</v>
      </c>
      <c r="AW26" s="87">
        <v>484571000</v>
      </c>
      <c r="AX26" s="65">
        <f t="shared" si="3"/>
        <v>1016030000</v>
      </c>
      <c r="AY26" s="701"/>
      <c r="AZ26" s="11">
        <v>50316000</v>
      </c>
      <c r="BA26" s="11">
        <v>476267000</v>
      </c>
      <c r="BB26" s="11">
        <v>4876000</v>
      </c>
      <c r="BC26" s="11">
        <v>484599300</v>
      </c>
      <c r="BD26" s="12">
        <f>SUM(AZ26:BC26)</f>
        <v>1016058300</v>
      </c>
      <c r="BE26" s="54"/>
      <c r="BG26" s="94" t="s">
        <v>16</v>
      </c>
      <c r="BH26" s="95">
        <f>ROUND((BH12+BH19)/2,3)</f>
        <v>0.84599999999999997</v>
      </c>
      <c r="BI26" s="101" t="s">
        <v>26</v>
      </c>
      <c r="BJ26" s="25"/>
      <c r="BK26" s="8"/>
      <c r="BL26" s="9"/>
      <c r="BM26" s="10"/>
      <c r="BN26" s="131"/>
      <c r="BO26" s="137"/>
      <c r="BP26" s="11"/>
      <c r="BQ26" s="11"/>
      <c r="BR26" s="11"/>
      <c r="BS26" s="204"/>
      <c r="BT26" s="211"/>
      <c r="BU26" s="11"/>
      <c r="BV26" s="11"/>
      <c r="BW26" s="11"/>
      <c r="BX26" s="7"/>
      <c r="BY26" s="212"/>
      <c r="BZ26" s="11"/>
      <c r="CA26" s="11"/>
      <c r="CB26" s="11"/>
      <c r="CC26" s="7"/>
      <c r="CD26" s="7"/>
      <c r="CE26" s="280"/>
      <c r="CF26" s="281"/>
      <c r="CG26" s="298"/>
      <c r="CL26" s="94" t="s">
        <v>16</v>
      </c>
      <c r="CM26" s="95">
        <f>ROUND((CM12+CM19)/2,3)</f>
        <v>0.84</v>
      </c>
      <c r="CN26" s="101" t="s">
        <v>26</v>
      </c>
      <c r="CO26" s="101"/>
      <c r="CP26" s="140" t="s">
        <v>157</v>
      </c>
      <c r="CQ26" s="355"/>
      <c r="CR26" s="372" t="s">
        <v>12</v>
      </c>
      <c r="CS26" s="373"/>
      <c r="CT26" s="202" t="s">
        <v>67</v>
      </c>
      <c r="CU26" s="468"/>
      <c r="CV26" s="211"/>
      <c r="CW26" s="398"/>
      <c r="CX26" s="12">
        <f t="shared" si="11"/>
        <v>0</v>
      </c>
      <c r="CY26" s="411"/>
      <c r="CZ26" s="6"/>
      <c r="DA26" s="398"/>
      <c r="DB26" s="11"/>
      <c r="DC26" s="12">
        <f t="shared" si="12"/>
        <v>0</v>
      </c>
      <c r="DE26" s="405">
        <f t="shared" si="13"/>
        <v>0</v>
      </c>
    </row>
    <row r="27" spans="1:109" ht="48" customHeight="1" thickBot="1" x14ac:dyDescent="0.25">
      <c r="A27" s="13"/>
      <c r="B27" s="8"/>
      <c r="C27" s="9"/>
      <c r="D27" s="10"/>
      <c r="E27" s="20"/>
      <c r="F27" s="66"/>
      <c r="G27" s="71"/>
      <c r="H27" s="71"/>
      <c r="I27" s="71"/>
      <c r="J27" s="66"/>
      <c r="K27" s="78"/>
      <c r="L27" s="55"/>
      <c r="M27" s="55"/>
      <c r="N27" s="55"/>
      <c r="O27" s="55"/>
      <c r="P27" s="56"/>
      <c r="S27" s="699"/>
      <c r="T27" s="700"/>
      <c r="V27" s="13"/>
      <c r="W27" s="8"/>
      <c r="X27" s="9"/>
      <c r="Y27" s="10"/>
      <c r="Z27" s="132"/>
      <c r="AA27" s="138"/>
      <c r="AB27" s="55"/>
      <c r="AC27" s="55"/>
      <c r="AD27" s="55"/>
      <c r="AE27" s="56"/>
      <c r="AO27" s="13"/>
      <c r="AP27" s="8"/>
      <c r="AQ27" s="9"/>
      <c r="AR27" s="10"/>
      <c r="AS27" s="20"/>
      <c r="AT27" s="66"/>
      <c r="AU27" s="71"/>
      <c r="AV27" s="71"/>
      <c r="AW27" s="71"/>
      <c r="AX27" s="66"/>
      <c r="AY27" s="78"/>
      <c r="AZ27" s="55"/>
      <c r="BA27" s="55"/>
      <c r="BB27" s="55"/>
      <c r="BC27" s="55"/>
      <c r="BD27" s="56"/>
      <c r="BG27" s="699"/>
      <c r="BH27" s="700"/>
      <c r="BJ27" s="13"/>
      <c r="BK27" s="8"/>
      <c r="BL27" s="9"/>
      <c r="BM27" s="10"/>
      <c r="BN27" s="132"/>
      <c r="BO27" s="138"/>
      <c r="BP27" s="55"/>
      <c r="BQ27" s="55"/>
      <c r="BR27" s="55"/>
      <c r="BS27" s="207"/>
      <c r="BT27" s="214"/>
      <c r="BU27" s="55"/>
      <c r="BV27" s="55"/>
      <c r="BW27" s="55"/>
      <c r="BX27" s="56"/>
      <c r="BY27" s="214"/>
      <c r="BZ27" s="55"/>
      <c r="CA27" s="55"/>
      <c r="CB27" s="55"/>
      <c r="CC27" s="56"/>
      <c r="CD27" s="56"/>
      <c r="CE27" s="282"/>
      <c r="CF27" s="283"/>
      <c r="CG27" s="299"/>
      <c r="CL27" s="315"/>
      <c r="CM27" s="316"/>
      <c r="CP27" s="140" t="s">
        <v>176</v>
      </c>
      <c r="CQ27" s="355"/>
      <c r="CR27" s="372" t="s">
        <v>12</v>
      </c>
      <c r="CS27" s="373"/>
      <c r="CT27" s="494" t="s">
        <v>67</v>
      </c>
      <c r="CU27" s="466"/>
      <c r="CV27" s="211"/>
      <c r="CW27" s="398"/>
      <c r="CX27" s="12">
        <f t="shared" si="11"/>
        <v>0</v>
      </c>
      <c r="CY27" s="411"/>
      <c r="CZ27" s="6"/>
      <c r="DA27" s="398"/>
      <c r="DB27" s="11"/>
      <c r="DC27" s="12">
        <f t="shared" si="12"/>
        <v>0</v>
      </c>
      <c r="DE27" s="405">
        <f t="shared" si="13"/>
        <v>0</v>
      </c>
    </row>
    <row r="28" spans="1:109" ht="21" customHeight="1" thickBot="1" x14ac:dyDescent="0.25">
      <c r="A28" s="426"/>
      <c r="B28" s="427"/>
      <c r="C28" s="427"/>
      <c r="D28" s="427"/>
      <c r="E28" s="428"/>
      <c r="F28" s="67"/>
      <c r="G28" s="67"/>
      <c r="H28" s="67"/>
      <c r="I28" s="67"/>
      <c r="J28" s="68"/>
      <c r="K28" s="48"/>
      <c r="L28" s="14"/>
      <c r="M28" s="14"/>
      <c r="N28" s="14"/>
      <c r="O28" s="14"/>
      <c r="P28" s="15"/>
      <c r="S28" s="425"/>
      <c r="T28" s="425"/>
      <c r="V28" s="426"/>
      <c r="W28" s="429"/>
      <c r="X28" s="429"/>
      <c r="Y28" s="429"/>
      <c r="Z28" s="429"/>
      <c r="AA28" s="430"/>
      <c r="AB28" s="14"/>
      <c r="AC28" s="14"/>
      <c r="AD28" s="14"/>
      <c r="AE28" s="15"/>
      <c r="AO28" s="426"/>
      <c r="AP28" s="427"/>
      <c r="AQ28" s="427"/>
      <c r="AR28" s="427"/>
      <c r="AS28" s="428"/>
      <c r="AT28" s="67"/>
      <c r="AU28" s="67"/>
      <c r="AV28" s="67"/>
      <c r="AW28" s="67"/>
      <c r="AX28" s="68"/>
      <c r="AY28" s="48"/>
      <c r="AZ28" s="14"/>
      <c r="BA28" s="14"/>
      <c r="BB28" s="14"/>
      <c r="BC28" s="14"/>
      <c r="BD28" s="15"/>
      <c r="BG28" s="425"/>
      <c r="BH28" s="425"/>
      <c r="BJ28" s="426"/>
      <c r="BK28" s="429"/>
      <c r="BL28" s="429"/>
      <c r="BM28" s="429"/>
      <c r="BN28" s="429"/>
      <c r="BO28" s="430"/>
      <c r="BP28" s="14"/>
      <c r="BQ28" s="14"/>
      <c r="BR28" s="14"/>
      <c r="BS28" s="208"/>
      <c r="BT28" s="215"/>
      <c r="BU28" s="14"/>
      <c r="BV28" s="14"/>
      <c r="BW28" s="14"/>
      <c r="BX28" s="15"/>
      <c r="BY28" s="215"/>
      <c r="BZ28" s="14"/>
      <c r="CA28" s="14"/>
      <c r="CB28" s="14"/>
      <c r="CC28" s="15"/>
      <c r="CD28" s="15"/>
      <c r="CE28" s="284"/>
      <c r="CF28" s="285"/>
      <c r="CG28" s="300"/>
      <c r="CH28" s="236"/>
      <c r="CL28" s="425"/>
      <c r="CM28" s="425"/>
      <c r="CP28" s="651" t="s">
        <v>140</v>
      </c>
      <c r="CQ28" s="652"/>
      <c r="CR28" s="652"/>
      <c r="CS28" s="652"/>
      <c r="CT28" s="639" t="s">
        <v>136</v>
      </c>
      <c r="CU28" s="640"/>
      <c r="CV28" s="431">
        <f>CV32-CV30</f>
        <v>136754100</v>
      </c>
      <c r="CW28" s="432">
        <f t="shared" ref="CW28:DB28" si="16">CW32-CW30</f>
        <v>321696500</v>
      </c>
      <c r="CX28" s="441">
        <f t="shared" si="16"/>
        <v>458450600</v>
      </c>
      <c r="CY28" s="431">
        <f t="shared" si="16"/>
        <v>468299800</v>
      </c>
      <c r="CZ28" s="432">
        <f t="shared" si="16"/>
        <v>744457600</v>
      </c>
      <c r="DA28" s="441">
        <f t="shared" si="16"/>
        <v>546640900</v>
      </c>
      <c r="DB28" s="432">
        <f t="shared" si="16"/>
        <v>1840384000</v>
      </c>
      <c r="DC28" s="443">
        <f>SUM(CY28:DB28)</f>
        <v>3599782300</v>
      </c>
      <c r="DE28" s="445">
        <f>CX28+DC28</f>
        <v>4058232900</v>
      </c>
    </row>
    <row r="29" spans="1:109" ht="37.5" customHeight="1" thickBot="1" x14ac:dyDescent="0.25">
      <c r="A29" s="426"/>
      <c r="B29" s="427"/>
      <c r="C29" s="427"/>
      <c r="D29" s="427"/>
      <c r="E29" s="428"/>
      <c r="F29" s="67"/>
      <c r="G29" s="67"/>
      <c r="H29" s="67"/>
      <c r="I29" s="67"/>
      <c r="J29" s="68"/>
      <c r="K29" s="48"/>
      <c r="L29" s="14"/>
      <c r="M29" s="14"/>
      <c r="N29" s="14"/>
      <c r="O29" s="14"/>
      <c r="P29" s="15"/>
      <c r="S29" s="425"/>
      <c r="T29" s="425"/>
      <c r="V29" s="426"/>
      <c r="W29" s="429"/>
      <c r="X29" s="429"/>
      <c r="Y29" s="429"/>
      <c r="Z29" s="429"/>
      <c r="AA29" s="430"/>
      <c r="AB29" s="14"/>
      <c r="AC29" s="14"/>
      <c r="AD29" s="14"/>
      <c r="AE29" s="15"/>
      <c r="AO29" s="426"/>
      <c r="AP29" s="427"/>
      <c r="AQ29" s="427"/>
      <c r="AR29" s="427"/>
      <c r="AS29" s="428"/>
      <c r="AT29" s="67"/>
      <c r="AU29" s="67"/>
      <c r="AV29" s="67"/>
      <c r="AW29" s="67"/>
      <c r="AX29" s="68"/>
      <c r="AY29" s="48"/>
      <c r="AZ29" s="14"/>
      <c r="BA29" s="14"/>
      <c r="BB29" s="14"/>
      <c r="BC29" s="14"/>
      <c r="BD29" s="15"/>
      <c r="BG29" s="425"/>
      <c r="BH29" s="425"/>
      <c r="BJ29" s="426"/>
      <c r="BK29" s="429"/>
      <c r="BL29" s="429"/>
      <c r="BM29" s="429"/>
      <c r="BN29" s="429"/>
      <c r="BO29" s="430"/>
      <c r="BP29" s="14"/>
      <c r="BQ29" s="14"/>
      <c r="BR29" s="14"/>
      <c r="BS29" s="208"/>
      <c r="BT29" s="215"/>
      <c r="BU29" s="14"/>
      <c r="BV29" s="14"/>
      <c r="BW29" s="14"/>
      <c r="BX29" s="15"/>
      <c r="BY29" s="215"/>
      <c r="BZ29" s="14"/>
      <c r="CA29" s="14"/>
      <c r="CB29" s="14"/>
      <c r="CC29" s="15"/>
      <c r="CD29" s="15"/>
      <c r="CE29" s="284"/>
      <c r="CF29" s="285"/>
      <c r="CG29" s="300"/>
      <c r="CH29" s="236"/>
      <c r="CL29" s="425"/>
      <c r="CM29" s="425"/>
      <c r="CP29" s="653"/>
      <c r="CQ29" s="654"/>
      <c r="CR29" s="654"/>
      <c r="CS29" s="654"/>
      <c r="CT29" s="641" t="s">
        <v>137</v>
      </c>
      <c r="CU29" s="642"/>
      <c r="CV29" s="437">
        <f>CV28/$CX$28</f>
        <v>0.29829626136381981</v>
      </c>
      <c r="CW29" s="438">
        <f>CW28/$CX$28</f>
        <v>0.70170373863618019</v>
      </c>
      <c r="CX29" s="442">
        <f>CX28/$CX$28</f>
        <v>1</v>
      </c>
      <c r="CY29" s="437">
        <f>CY28/$DC$28</f>
        <v>0.13009114467838792</v>
      </c>
      <c r="CZ29" s="438">
        <f>CZ28/$DC$28</f>
        <v>0.20680628381332949</v>
      </c>
      <c r="DA29" s="442">
        <f>DA28/$DC$28</f>
        <v>0.15185387738586303</v>
      </c>
      <c r="DB29" s="438">
        <f>DB28/$DC$28</f>
        <v>0.51124869412241958</v>
      </c>
      <c r="DC29" s="444">
        <f>DC28/$DC$28</f>
        <v>1</v>
      </c>
      <c r="DE29" s="449"/>
    </row>
    <row r="30" spans="1:109" ht="21" customHeight="1" thickBot="1" x14ac:dyDescent="0.25">
      <c r="A30" s="426"/>
      <c r="B30" s="427"/>
      <c r="C30" s="427"/>
      <c r="D30" s="427"/>
      <c r="E30" s="428"/>
      <c r="F30" s="67"/>
      <c r="G30" s="67"/>
      <c r="H30" s="67"/>
      <c r="I30" s="67"/>
      <c r="J30" s="68"/>
      <c r="K30" s="48"/>
      <c r="L30" s="14"/>
      <c r="M30" s="14"/>
      <c r="N30" s="14"/>
      <c r="O30" s="14"/>
      <c r="P30" s="15"/>
      <c r="S30" s="425"/>
      <c r="T30" s="425"/>
      <c r="V30" s="426"/>
      <c r="W30" s="429"/>
      <c r="X30" s="429"/>
      <c r="Y30" s="429"/>
      <c r="Z30" s="429"/>
      <c r="AA30" s="430"/>
      <c r="AB30" s="14"/>
      <c r="AC30" s="14"/>
      <c r="AD30" s="14"/>
      <c r="AE30" s="15"/>
      <c r="AO30" s="426"/>
      <c r="AP30" s="427"/>
      <c r="AQ30" s="427"/>
      <c r="AR30" s="427"/>
      <c r="AS30" s="428"/>
      <c r="AT30" s="67"/>
      <c r="AU30" s="67"/>
      <c r="AV30" s="67"/>
      <c r="AW30" s="67"/>
      <c r="AX30" s="68"/>
      <c r="AY30" s="48"/>
      <c r="AZ30" s="14"/>
      <c r="BA30" s="14"/>
      <c r="BB30" s="14"/>
      <c r="BC30" s="14"/>
      <c r="BD30" s="15"/>
      <c r="BG30" s="425"/>
      <c r="BH30" s="425"/>
      <c r="BJ30" s="426"/>
      <c r="BK30" s="429"/>
      <c r="BL30" s="429"/>
      <c r="BM30" s="429"/>
      <c r="BN30" s="429"/>
      <c r="BO30" s="430"/>
      <c r="BP30" s="14"/>
      <c r="BQ30" s="14"/>
      <c r="BR30" s="14"/>
      <c r="BS30" s="208"/>
      <c r="BT30" s="215"/>
      <c r="BU30" s="14"/>
      <c r="BV30" s="14"/>
      <c r="BW30" s="14"/>
      <c r="BX30" s="15"/>
      <c r="BY30" s="215"/>
      <c r="BZ30" s="14"/>
      <c r="CA30" s="14"/>
      <c r="CB30" s="14"/>
      <c r="CC30" s="15"/>
      <c r="CD30" s="15"/>
      <c r="CE30" s="284"/>
      <c r="CF30" s="285"/>
      <c r="CG30" s="300"/>
      <c r="CH30" s="236"/>
      <c r="CL30" s="425"/>
      <c r="CM30" s="425"/>
      <c r="CP30" s="643" t="s">
        <v>139</v>
      </c>
      <c r="CQ30" s="644"/>
      <c r="CR30" s="644"/>
      <c r="CS30" s="644"/>
      <c r="CT30" s="647" t="s">
        <v>136</v>
      </c>
      <c r="CU30" s="648"/>
      <c r="CV30" s="450">
        <f>CV9+CV21</f>
        <v>667211900</v>
      </c>
      <c r="CW30" s="451">
        <f>CW9+CW21</f>
        <v>553895600</v>
      </c>
      <c r="CX30" s="452">
        <f>SUM(CV30:CW30)</f>
        <v>1221107500</v>
      </c>
      <c r="CY30" s="450">
        <f>CY9+CY21</f>
        <v>364139700</v>
      </c>
      <c r="CZ30" s="451">
        <f t="shared" ref="CZ30:DB30" si="17">CZ9+CZ21</f>
        <v>542806800</v>
      </c>
      <c r="DA30" s="452">
        <f t="shared" si="17"/>
        <v>602301700</v>
      </c>
      <c r="DB30" s="451">
        <f t="shared" si="17"/>
        <v>1511406100</v>
      </c>
      <c r="DC30" s="453">
        <f>SUM(CY30:DB30)</f>
        <v>3020654300</v>
      </c>
      <c r="DE30" s="454">
        <f>CX30+DC30</f>
        <v>4241761800</v>
      </c>
    </row>
    <row r="31" spans="1:109" ht="39" customHeight="1" thickBot="1" x14ac:dyDescent="0.25">
      <c r="A31" s="16" t="s">
        <v>5</v>
      </c>
      <c r="B31" s="17"/>
      <c r="C31" s="18"/>
      <c r="D31" s="17"/>
      <c r="E31" s="19"/>
      <c r="F31" s="69">
        <f>SUM(F9:F26)</f>
        <v>468444000</v>
      </c>
      <c r="G31" s="69">
        <f>SUM(G9:G26)</f>
        <v>2928424000</v>
      </c>
      <c r="H31" s="69">
        <f>SUM(H9:H26)</f>
        <v>20597000</v>
      </c>
      <c r="I31" s="69">
        <f>SUM(I9:I26)</f>
        <v>2825673000</v>
      </c>
      <c r="J31" s="70">
        <f>SUM(J9:J26)</f>
        <v>6243138000</v>
      </c>
      <c r="K31" s="49"/>
      <c r="L31" s="31">
        <f>SUM(L9:L26)</f>
        <v>472087700</v>
      </c>
      <c r="M31" s="31">
        <f>SUM(M9:M26)</f>
        <v>3186155900</v>
      </c>
      <c r="N31" s="31">
        <f>SUM(N9:N26)</f>
        <v>24170200</v>
      </c>
      <c r="O31" s="31">
        <f>SUM(O9:O26)</f>
        <v>3405146700</v>
      </c>
      <c r="P31" s="32">
        <f>SUM(P9:P26)</f>
        <v>7087560500</v>
      </c>
      <c r="S31" s="655" t="s">
        <v>69</v>
      </c>
      <c r="T31" s="656"/>
      <c r="V31" s="16" t="s">
        <v>5</v>
      </c>
      <c r="W31" s="17"/>
      <c r="X31" s="18"/>
      <c r="Y31" s="17"/>
      <c r="Z31" s="19"/>
      <c r="AA31" s="31">
        <f>SUM(AA9:AA26)</f>
        <v>444500200</v>
      </c>
      <c r="AB31" s="31" t="e">
        <f>SUM(AB9:AB26)</f>
        <v>#REF!</v>
      </c>
      <c r="AC31" s="31">
        <f>SUM(AC9:AC26)</f>
        <v>26400400</v>
      </c>
      <c r="AD31" s="31" t="e">
        <f>SUM(AD9:AD26)</f>
        <v>#REF!</v>
      </c>
      <c r="AE31" s="32" t="e">
        <f>SUM(AE9:AE26)</f>
        <v>#REF!</v>
      </c>
      <c r="AO31" s="16" t="s">
        <v>5</v>
      </c>
      <c r="AP31" s="17"/>
      <c r="AQ31" s="18"/>
      <c r="AR31" s="17"/>
      <c r="AS31" s="19"/>
      <c r="AT31" s="69">
        <f>SUM(AT9:AT26)</f>
        <v>468444000</v>
      </c>
      <c r="AU31" s="69">
        <f>SUM(AU9:AU26)</f>
        <v>2928424000</v>
      </c>
      <c r="AV31" s="69">
        <f>SUM(AV9:AV26)</f>
        <v>20597000</v>
      </c>
      <c r="AW31" s="69">
        <f>SUM(AW9:AW26)</f>
        <v>2825673000</v>
      </c>
      <c r="AX31" s="70">
        <f>SUM(AX9:AX26)</f>
        <v>6243138000</v>
      </c>
      <c r="AY31" s="49"/>
      <c r="AZ31" s="31">
        <f>SUM(AZ9:AZ26)</f>
        <v>472087700</v>
      </c>
      <c r="BA31" s="31">
        <f>SUM(BA9:BA26)</f>
        <v>3186155900</v>
      </c>
      <c r="BB31" s="31">
        <f>SUM(BB9:BB26)</f>
        <v>24170200</v>
      </c>
      <c r="BC31" s="31">
        <f>SUM(BC9:BC26)</f>
        <v>3405146700</v>
      </c>
      <c r="BD31" s="32">
        <f>SUM(BD9:BD26)</f>
        <v>7087560500</v>
      </c>
      <c r="BG31" s="655" t="s">
        <v>69</v>
      </c>
      <c r="BH31" s="656"/>
      <c r="BJ31" s="16" t="s">
        <v>5</v>
      </c>
      <c r="BK31" s="17"/>
      <c r="BL31" s="18"/>
      <c r="BM31" s="17"/>
      <c r="BN31" s="19"/>
      <c r="BO31" s="31">
        <f t="shared" ref="BO31:CC31" si="18">SUM(BO9:BO26)</f>
        <v>391706500</v>
      </c>
      <c r="BP31" s="31">
        <f t="shared" si="18"/>
        <v>3265970000</v>
      </c>
      <c r="BQ31" s="31">
        <f t="shared" si="18"/>
        <v>22799500</v>
      </c>
      <c r="BR31" s="31">
        <f t="shared" si="18"/>
        <v>4477607500</v>
      </c>
      <c r="BS31" s="209">
        <f t="shared" si="18"/>
        <v>8158083500</v>
      </c>
      <c r="BT31" s="216" t="e">
        <f t="shared" si="18"/>
        <v>#REF!</v>
      </c>
      <c r="BU31" s="31" t="e">
        <f t="shared" si="18"/>
        <v>#REF!</v>
      </c>
      <c r="BV31" s="31" t="e">
        <f t="shared" si="18"/>
        <v>#REF!</v>
      </c>
      <c r="BW31" s="31" t="e">
        <f t="shared" si="18"/>
        <v>#REF!</v>
      </c>
      <c r="BX31" s="32" t="e">
        <f t="shared" si="18"/>
        <v>#REF!</v>
      </c>
      <c r="BY31" s="216" t="e">
        <f t="shared" si="18"/>
        <v>#REF!</v>
      </c>
      <c r="BZ31" s="31" t="e">
        <f t="shared" si="18"/>
        <v>#REF!</v>
      </c>
      <c r="CA31" s="31" t="e">
        <f t="shared" si="18"/>
        <v>#REF!</v>
      </c>
      <c r="CB31" s="31" t="e">
        <f t="shared" si="18"/>
        <v>#REF!</v>
      </c>
      <c r="CC31" s="32" t="e">
        <f t="shared" si="18"/>
        <v>#REF!</v>
      </c>
      <c r="CD31" s="32"/>
      <c r="CE31" s="286"/>
      <c r="CF31" s="287"/>
      <c r="CG31" s="300"/>
      <c r="CH31" s="236" t="e">
        <f>BX31/BS31</f>
        <v>#REF!</v>
      </c>
      <c r="CL31" s="658" t="s">
        <v>111</v>
      </c>
      <c r="CM31" s="658"/>
      <c r="CP31" s="645"/>
      <c r="CQ31" s="646"/>
      <c r="CR31" s="646"/>
      <c r="CS31" s="646"/>
      <c r="CT31" s="649" t="s">
        <v>137</v>
      </c>
      <c r="CU31" s="650"/>
      <c r="CV31" s="437">
        <f>CV30/$CX$30</f>
        <v>0.5463989861662466</v>
      </c>
      <c r="CW31" s="438">
        <f>CW30/$CX$30</f>
        <v>0.4536010138337534</v>
      </c>
      <c r="CX31" s="442">
        <f>CX30/$CX$30</f>
        <v>1</v>
      </c>
      <c r="CY31" s="437">
        <f>CY30/$DC$30</f>
        <v>0.12054994177917017</v>
      </c>
      <c r="CZ31" s="438">
        <f>CZ30/$DC$30</f>
        <v>0.17969841831950117</v>
      </c>
      <c r="DA31" s="442">
        <f>DA30/$DC$30</f>
        <v>0.19939444907681095</v>
      </c>
      <c r="DB31" s="435">
        <f>DB30/$DC$30</f>
        <v>0.50035719082451768</v>
      </c>
      <c r="DC31" s="444">
        <f>DC30/$DC$30</f>
        <v>1</v>
      </c>
      <c r="DE31" s="446"/>
    </row>
    <row r="32" spans="1:109" ht="21" customHeight="1" x14ac:dyDescent="0.2">
      <c r="K32" s="72" t="s">
        <v>18</v>
      </c>
      <c r="L32" s="58">
        <v>803404000</v>
      </c>
      <c r="M32" s="58">
        <v>5170356000</v>
      </c>
      <c r="N32" s="58">
        <v>53496000</v>
      </c>
      <c r="O32" s="58">
        <v>7982163000</v>
      </c>
      <c r="P32" s="58">
        <f>SUM(L32:O32)</f>
        <v>14009419000</v>
      </c>
      <c r="S32" s="657"/>
      <c r="T32" s="657"/>
      <c r="AY32" s="72" t="s">
        <v>18</v>
      </c>
      <c r="AZ32" s="58">
        <v>803404000</v>
      </c>
      <c r="BA32" s="58">
        <v>5170356000</v>
      </c>
      <c r="BB32" s="58">
        <v>53496000</v>
      </c>
      <c r="BC32" s="58">
        <v>7982163000</v>
      </c>
      <c r="BD32" s="58">
        <f>SUM(AZ32:BC32)</f>
        <v>14009419000</v>
      </c>
      <c r="BG32" s="657"/>
      <c r="BH32" s="657"/>
      <c r="CL32" s="92"/>
      <c r="CM32" s="92"/>
      <c r="CP32" s="651" t="s">
        <v>5</v>
      </c>
      <c r="CQ32" s="652"/>
      <c r="CR32" s="652"/>
      <c r="CS32" s="652"/>
      <c r="CT32" s="639" t="s">
        <v>136</v>
      </c>
      <c r="CU32" s="640"/>
      <c r="CV32" s="431">
        <f t="shared" ref="CV32:DC32" si="19">SUM(CV9:CV27)</f>
        <v>803966000</v>
      </c>
      <c r="CW32" s="432">
        <f t="shared" si="19"/>
        <v>875592100</v>
      </c>
      <c r="CX32" s="441">
        <f t="shared" si="19"/>
        <v>1679558100</v>
      </c>
      <c r="CY32" s="431">
        <f t="shared" si="19"/>
        <v>832439500</v>
      </c>
      <c r="CZ32" s="432">
        <f t="shared" si="19"/>
        <v>1287264400</v>
      </c>
      <c r="DA32" s="441">
        <f t="shared" si="19"/>
        <v>1148942600</v>
      </c>
      <c r="DB32" s="432">
        <f t="shared" si="19"/>
        <v>3351790100</v>
      </c>
      <c r="DC32" s="443">
        <f t="shared" si="19"/>
        <v>6620436600</v>
      </c>
      <c r="DE32" s="445">
        <f>CX32+DC32</f>
        <v>8299994700</v>
      </c>
    </row>
    <row r="33" spans="11:109" ht="22.5" customHeight="1" thickBot="1" x14ac:dyDescent="0.25">
      <c r="K33" s="59" t="s">
        <v>8</v>
      </c>
      <c r="L33" s="60">
        <f>L31-L32</f>
        <v>-331316300</v>
      </c>
      <c r="M33" s="60">
        <f>M31-M32</f>
        <v>-1984200100</v>
      </c>
      <c r="N33" s="60">
        <f>N31-N32</f>
        <v>-29325800</v>
      </c>
      <c r="O33" s="60">
        <f>O31-O32</f>
        <v>-4577016300</v>
      </c>
      <c r="P33" s="60">
        <f>P31-P32</f>
        <v>-6921858500</v>
      </c>
      <c r="S33" s="657"/>
      <c r="T33" s="657"/>
      <c r="AY33" s="59" t="s">
        <v>8</v>
      </c>
      <c r="AZ33" s="60">
        <f>AZ31-AZ32</f>
        <v>-331316300</v>
      </c>
      <c r="BA33" s="60">
        <f>BA31-BA32</f>
        <v>-1984200100</v>
      </c>
      <c r="BB33" s="60">
        <f>BB31-BB32</f>
        <v>-29325800</v>
      </c>
      <c r="BC33" s="60">
        <f>BC31-BC32</f>
        <v>-4577016300</v>
      </c>
      <c r="BD33" s="60">
        <f>BD31-BD32</f>
        <v>-6921858500</v>
      </c>
      <c r="BG33" s="657"/>
      <c r="BH33" s="657"/>
      <c r="CL33" s="92"/>
      <c r="CM33" s="92"/>
      <c r="CP33" s="645"/>
      <c r="CQ33" s="646"/>
      <c r="CR33" s="646"/>
      <c r="CS33" s="646"/>
      <c r="CT33" s="649" t="s">
        <v>137</v>
      </c>
      <c r="CU33" s="650"/>
      <c r="CV33" s="434">
        <f>CV32/$CX$32</f>
        <v>0.47867709964900884</v>
      </c>
      <c r="CW33" s="435">
        <f>CW32/$CX$32</f>
        <v>0.52132290035099116</v>
      </c>
      <c r="CX33" s="447">
        <f>CX32/$CX$32</f>
        <v>1</v>
      </c>
      <c r="CY33" s="434">
        <f>CY32/$DC$32</f>
        <v>0.12573785541575913</v>
      </c>
      <c r="CZ33" s="435">
        <f>CZ32/$DC$32</f>
        <v>0.19443799220129984</v>
      </c>
      <c r="DA33" s="447">
        <f>DA32/$DC$32</f>
        <v>0.17354483841745422</v>
      </c>
      <c r="DB33" s="435">
        <f>DB32/$DC$32</f>
        <v>0.50627931396548675</v>
      </c>
      <c r="DC33" s="448">
        <f>DC32/$DC$32</f>
        <v>1</v>
      </c>
      <c r="DE33" s="446"/>
    </row>
    <row r="34" spans="11:109" ht="30" hidden="1" customHeight="1" x14ac:dyDescent="0.2">
      <c r="L34" s="98" t="s">
        <v>30</v>
      </c>
      <c r="M34" s="98" t="s">
        <v>31</v>
      </c>
      <c r="N34" s="98" t="s">
        <v>32</v>
      </c>
      <c r="O34" s="98" t="s">
        <v>33</v>
      </c>
      <c r="P34" s="97"/>
      <c r="Q34" s="99"/>
      <c r="R34" s="97"/>
      <c r="S34" s="657"/>
      <c r="T34" s="657"/>
      <c r="V34" s="97"/>
      <c r="W34" s="97"/>
      <c r="X34" s="709" t="s">
        <v>65</v>
      </c>
      <c r="Y34" s="710"/>
      <c r="Z34" s="710"/>
      <c r="AA34" s="108" t="s">
        <v>62</v>
      </c>
      <c r="AB34" s="108" t="s">
        <v>63</v>
      </c>
      <c r="AC34" s="100" t="s">
        <v>32</v>
      </c>
      <c r="AD34" s="146" t="s">
        <v>64</v>
      </c>
      <c r="AE34" s="196"/>
      <c r="AZ34" s="98" t="s">
        <v>30</v>
      </c>
      <c r="BA34" s="98" t="s">
        <v>31</v>
      </c>
      <c r="BB34" s="98" t="s">
        <v>32</v>
      </c>
      <c r="BC34" s="98" t="s">
        <v>33</v>
      </c>
      <c r="BD34" s="97"/>
      <c r="BE34" s="99"/>
      <c r="BF34" s="97"/>
      <c r="BG34" s="657"/>
      <c r="BH34" s="657"/>
      <c r="BN34" s="128" t="s">
        <v>118</v>
      </c>
      <c r="BT34" s="320" t="s">
        <v>30</v>
      </c>
      <c r="BU34" s="320" t="s">
        <v>31</v>
      </c>
      <c r="BV34" s="320" t="s">
        <v>32</v>
      </c>
      <c r="BW34" s="320" t="s">
        <v>33</v>
      </c>
      <c r="BY34" s="108"/>
      <c r="BZ34" s="108"/>
      <c r="CA34" s="100"/>
      <c r="CB34" s="146"/>
      <c r="CC34" s="196"/>
      <c r="CD34" s="200"/>
      <c r="CE34" s="288"/>
      <c r="CF34" s="288"/>
      <c r="CG34" s="288"/>
      <c r="CK34" s="97"/>
      <c r="CL34" s="92"/>
      <c r="CM34" s="92"/>
    </row>
    <row r="35" spans="11:109" ht="30" hidden="1" customHeight="1" thickBot="1" x14ac:dyDescent="0.25">
      <c r="L35" s="144" t="s">
        <v>49</v>
      </c>
      <c r="P35" s="30"/>
      <c r="R35" s="128" t="s">
        <v>50</v>
      </c>
      <c r="Z35" s="198" t="s">
        <v>76</v>
      </c>
      <c r="AA35" s="197">
        <v>3328700</v>
      </c>
      <c r="AB35" s="197">
        <v>21299200</v>
      </c>
      <c r="AC35" s="197">
        <v>222900</v>
      </c>
      <c r="AD35" s="197">
        <v>29875700</v>
      </c>
      <c r="AE35" s="192"/>
      <c r="AZ35" s="144" t="s">
        <v>49</v>
      </c>
      <c r="BD35" s="30"/>
      <c r="BF35" s="128" t="s">
        <v>50</v>
      </c>
      <c r="BU35" s="321" t="s">
        <v>117</v>
      </c>
      <c r="BY35" s="317"/>
      <c r="BZ35" s="317"/>
      <c r="CA35" s="317"/>
      <c r="CB35" s="317"/>
      <c r="CC35" s="192"/>
      <c r="CD35" s="192"/>
      <c r="CE35" s="289"/>
      <c r="CF35" s="289"/>
      <c r="CG35" s="289"/>
      <c r="CK35" s="128"/>
      <c r="CP35" s="97"/>
      <c r="CQ35" s="97"/>
      <c r="CR35" s="709" t="s">
        <v>65</v>
      </c>
      <c r="CS35" s="710"/>
      <c r="CT35" s="710"/>
      <c r="CU35" s="460"/>
      <c r="CV35" s="324"/>
      <c r="CW35" s="400"/>
      <c r="CX35" s="400"/>
      <c r="CY35" s="400"/>
      <c r="CZ35" s="400"/>
      <c r="DA35" s="400"/>
      <c r="DB35" s="400"/>
      <c r="DC35" s="196"/>
    </row>
    <row r="36" spans="11:109" ht="21.75" hidden="1" customHeight="1" thickBot="1" x14ac:dyDescent="0.25">
      <c r="P36" s="128"/>
      <c r="R36" s="713" t="s">
        <v>54</v>
      </c>
      <c r="S36" s="715"/>
      <c r="T36" s="147" t="s">
        <v>55</v>
      </c>
      <c r="U36" s="147" t="s">
        <v>56</v>
      </c>
      <c r="BD36" s="128"/>
      <c r="BF36" s="713" t="s">
        <v>54</v>
      </c>
      <c r="BG36" s="715"/>
      <c r="BH36" s="147" t="s">
        <v>55</v>
      </c>
      <c r="BI36" s="147" t="s">
        <v>56</v>
      </c>
      <c r="BU36" s="716" t="s">
        <v>54</v>
      </c>
      <c r="BV36" s="717"/>
      <c r="BW36" s="334" t="s">
        <v>55</v>
      </c>
      <c r="BX36" s="326" t="s">
        <v>56</v>
      </c>
      <c r="BY36" s="327"/>
      <c r="BZ36" s="327"/>
      <c r="CA36" s="327"/>
      <c r="CB36" s="327"/>
      <c r="CC36" s="327"/>
      <c r="CD36" s="327"/>
      <c r="CE36" s="328"/>
      <c r="CF36" s="328"/>
      <c r="CG36" s="328"/>
      <c r="CH36" s="327"/>
      <c r="CI36" s="327"/>
      <c r="CJ36" s="327"/>
      <c r="CK36" s="718" t="s">
        <v>112</v>
      </c>
      <c r="CL36" s="719"/>
      <c r="CM36" s="329" t="s">
        <v>56</v>
      </c>
    </row>
    <row r="37" spans="11:109" ht="21.75" hidden="1" customHeight="1" x14ac:dyDescent="0.2">
      <c r="R37" s="720" t="s">
        <v>51</v>
      </c>
      <c r="S37" s="721"/>
      <c r="T37" s="148">
        <v>1381</v>
      </c>
      <c r="U37" s="147" t="s">
        <v>57</v>
      </c>
      <c r="BF37" s="720" t="s">
        <v>51</v>
      </c>
      <c r="BG37" s="721"/>
      <c r="BH37" s="148">
        <v>1381</v>
      </c>
      <c r="BI37" s="147" t="s">
        <v>57</v>
      </c>
      <c r="BU37" s="726" t="s">
        <v>51</v>
      </c>
      <c r="BV37" s="688"/>
      <c r="BW37" s="335">
        <v>1381</v>
      </c>
      <c r="BX37" s="330" t="s">
        <v>57</v>
      </c>
      <c r="BY37" s="331"/>
      <c r="BZ37" s="331"/>
      <c r="CA37" s="331"/>
      <c r="CB37" s="331"/>
      <c r="CC37" s="331"/>
      <c r="CD37" s="331"/>
      <c r="CE37" s="332"/>
      <c r="CF37" s="332"/>
      <c r="CG37" s="332"/>
      <c r="CH37" s="331"/>
      <c r="CI37" s="331"/>
      <c r="CJ37" s="331"/>
      <c r="CK37" s="727">
        <f>ROUND(BW37/18,0)</f>
        <v>77</v>
      </c>
      <c r="CL37" s="728"/>
      <c r="CM37" s="333" t="s">
        <v>57</v>
      </c>
      <c r="CP37" s="128"/>
      <c r="CS37" s="342" t="s">
        <v>113</v>
      </c>
    </row>
    <row r="38" spans="11:109" ht="21.75" hidden="1" customHeight="1" x14ac:dyDescent="0.2">
      <c r="L38" s="47"/>
      <c r="M38" s="47"/>
      <c r="N38" s="47"/>
      <c r="O38" s="47"/>
      <c r="P38" s="47"/>
      <c r="R38" s="720" t="s">
        <v>52</v>
      </c>
      <c r="S38" s="721"/>
      <c r="T38" s="148">
        <v>1686</v>
      </c>
      <c r="U38" s="149">
        <f>(T38/T37)-1</f>
        <v>0.22085445329471387</v>
      </c>
      <c r="Z38" s="147" t="s">
        <v>34</v>
      </c>
      <c r="AA38" s="103" t="s">
        <v>23</v>
      </c>
      <c r="AB38" s="103" t="s">
        <v>2</v>
      </c>
      <c r="AC38" s="103" t="s">
        <v>6</v>
      </c>
      <c r="AD38" s="103" t="s">
        <v>3</v>
      </c>
      <c r="AE38" s="103" t="s">
        <v>4</v>
      </c>
      <c r="AZ38" s="47"/>
      <c r="BA38" s="47"/>
      <c r="BB38" s="47"/>
      <c r="BC38" s="47"/>
      <c r="BD38" s="47"/>
      <c r="BF38" s="720" t="s">
        <v>52</v>
      </c>
      <c r="BG38" s="721"/>
      <c r="BH38" s="148">
        <v>1686</v>
      </c>
      <c r="BI38" s="149">
        <f>(BH38/BH37)-1</f>
        <v>0.22085445329471387</v>
      </c>
      <c r="BU38" s="711" t="s">
        <v>52</v>
      </c>
      <c r="BV38" s="712"/>
      <c r="BW38" s="336">
        <v>1686</v>
      </c>
      <c r="BX38" s="338">
        <f>(BW38/BW37)-1</f>
        <v>0.22085445329471387</v>
      </c>
      <c r="BY38" s="103"/>
      <c r="BZ38" s="103"/>
      <c r="CA38" s="103"/>
      <c r="CB38" s="103"/>
      <c r="CC38" s="103"/>
      <c r="CD38" s="103"/>
      <c r="CE38" s="103"/>
      <c r="CF38" s="103"/>
      <c r="CG38" s="103"/>
      <c r="CH38" s="318"/>
      <c r="CI38" s="318"/>
      <c r="CJ38" s="318"/>
      <c r="CK38" s="713">
        <f>ROUND(BW38/17,0)</f>
        <v>99</v>
      </c>
      <c r="CL38" s="714"/>
      <c r="CM38" s="340">
        <f>(CK38/CK37)-1</f>
        <v>0.28571428571428581</v>
      </c>
    </row>
    <row r="39" spans="11:109" ht="21.75" hidden="1" customHeight="1" x14ac:dyDescent="0.2">
      <c r="R39" s="720" t="s">
        <v>53</v>
      </c>
      <c r="S39" s="721"/>
      <c r="T39" s="148">
        <v>1894</v>
      </c>
      <c r="U39" s="149">
        <f>(T39/T38)-1</f>
        <v>0.12336892052194548</v>
      </c>
      <c r="Z39" s="104" t="s">
        <v>66</v>
      </c>
      <c r="AA39" s="82" t="e">
        <f>AA9+AA12+AA14+#REF!+#REF!+AA22+AA26+#REF!</f>
        <v>#REF!</v>
      </c>
      <c r="AB39" s="82" t="e">
        <f>AB9+AB12+AB14+#REF!+#REF!+AB22+AB26+#REF!</f>
        <v>#REF!</v>
      </c>
      <c r="AC39" s="82" t="e">
        <f>AC9+AC12+AC14+#REF!+#REF!+AC22+AC26+#REF!</f>
        <v>#REF!</v>
      </c>
      <c r="AD39" s="82" t="e">
        <f>AD9+AD12+AD14+#REF!+#REF!+AD22+AD26+#REF!</f>
        <v>#REF!</v>
      </c>
      <c r="AE39" s="82" t="e">
        <f>SUM(AA39:AD39)</f>
        <v>#REF!</v>
      </c>
      <c r="BF39" s="720" t="s">
        <v>53</v>
      </c>
      <c r="BG39" s="721"/>
      <c r="BH39" s="148">
        <v>1894</v>
      </c>
      <c r="BI39" s="149">
        <f>(BH39/BH38)-1</f>
        <v>0.12336892052194548</v>
      </c>
      <c r="BU39" s="711" t="s">
        <v>53</v>
      </c>
      <c r="BV39" s="712"/>
      <c r="BW39" s="336">
        <v>1894</v>
      </c>
      <c r="BX39" s="338">
        <f>(BW39/BW38)-1</f>
        <v>0.12336892052194548</v>
      </c>
      <c r="BY39" s="82"/>
      <c r="BZ39" s="82"/>
      <c r="CA39" s="82"/>
      <c r="CB39" s="82"/>
      <c r="CC39" s="82"/>
      <c r="CD39" s="82"/>
      <c r="CE39" s="319"/>
      <c r="CF39" s="319"/>
      <c r="CG39" s="319"/>
      <c r="CH39" s="318"/>
      <c r="CI39" s="318"/>
      <c r="CJ39" s="318"/>
      <c r="CK39" s="713">
        <f>ROUND(BW39/16,0)</f>
        <v>118</v>
      </c>
      <c r="CL39" s="714"/>
      <c r="CM39" s="340">
        <f>(CK39/CK38)-1</f>
        <v>0.19191919191919182</v>
      </c>
      <c r="CT39" s="323"/>
      <c r="CU39" s="147"/>
      <c r="CV39" s="322"/>
      <c r="CW39" s="322"/>
      <c r="CX39" s="322"/>
      <c r="CY39" s="322"/>
      <c r="CZ39" s="322"/>
      <c r="DA39" s="322"/>
      <c r="DB39" s="322"/>
      <c r="DC39" s="322"/>
    </row>
    <row r="40" spans="11:109" ht="21.75" hidden="1" customHeight="1" x14ac:dyDescent="0.2">
      <c r="R40" s="720" t="s">
        <v>77</v>
      </c>
      <c r="S40" s="721"/>
      <c r="T40" s="148">
        <f>ROUND(T39*(U40+1),0)</f>
        <v>2008</v>
      </c>
      <c r="U40" s="149">
        <v>0.06</v>
      </c>
      <c r="V40" s="145" t="s">
        <v>61</v>
      </c>
      <c r="Z40" s="151" t="s">
        <v>67</v>
      </c>
      <c r="AA40" s="82" t="e">
        <f>#REF!-AA39</f>
        <v>#REF!</v>
      </c>
      <c r="AB40" s="82" t="e">
        <f>#REF!-AB39</f>
        <v>#REF!</v>
      </c>
      <c r="AC40" s="82" t="e">
        <f>#REF!-AC39</f>
        <v>#REF!</v>
      </c>
      <c r="AD40" s="82" t="e">
        <f>#REF!-AD39</f>
        <v>#REF!</v>
      </c>
      <c r="AE40" s="82" t="e">
        <f>SUM(AA40:AD40)</f>
        <v>#REF!</v>
      </c>
      <c r="BF40" s="720" t="s">
        <v>77</v>
      </c>
      <c r="BG40" s="721"/>
      <c r="BH40" s="148">
        <f>ROUND(BH39*(BI40+1),0)</f>
        <v>2008</v>
      </c>
      <c r="BI40" s="149">
        <v>0.06</v>
      </c>
      <c r="BU40" s="711" t="s">
        <v>77</v>
      </c>
      <c r="BV40" s="712"/>
      <c r="BW40" s="336">
        <v>1923</v>
      </c>
      <c r="BX40" s="338">
        <f>(BW40/BW39)-1</f>
        <v>1.5311510031678965E-2</v>
      </c>
      <c r="BY40" s="82"/>
      <c r="BZ40" s="82"/>
      <c r="CA40" s="82"/>
      <c r="CB40" s="82"/>
      <c r="CC40" s="82"/>
      <c r="CD40" s="82"/>
      <c r="CE40" s="319"/>
      <c r="CF40" s="319"/>
      <c r="CG40" s="319"/>
      <c r="CH40" s="318"/>
      <c r="CI40" s="318"/>
      <c r="CJ40" s="318"/>
      <c r="CK40" s="713">
        <f>ROUND(BW40/14,0)</f>
        <v>137</v>
      </c>
      <c r="CL40" s="714"/>
      <c r="CM40" s="340">
        <f>(CK40/CK39)-1</f>
        <v>0.16101694915254239</v>
      </c>
      <c r="CT40" s="104" t="s">
        <v>114</v>
      </c>
      <c r="CU40" s="104"/>
      <c r="CV40" s="82"/>
      <c r="CW40" s="82"/>
      <c r="CX40" s="82"/>
      <c r="CY40" s="82"/>
      <c r="CZ40" s="82"/>
      <c r="DA40" s="82"/>
      <c r="DB40" s="82"/>
      <c r="DC40" s="82"/>
    </row>
    <row r="41" spans="11:109" ht="21.75" hidden="1" customHeight="1" thickBot="1" x14ac:dyDescent="0.25">
      <c r="R41" s="128"/>
      <c r="S41" s="128"/>
      <c r="Z41" s="57" t="s">
        <v>13</v>
      </c>
      <c r="AA41" s="82" t="e">
        <f>SUM(AA39:AA40)</f>
        <v>#REF!</v>
      </c>
      <c r="AB41" s="82" t="e">
        <f>SUM(AB39:AB40)</f>
        <v>#REF!</v>
      </c>
      <c r="AC41" s="82" t="e">
        <f>SUM(AC39:AC40)</f>
        <v>#REF!</v>
      </c>
      <c r="AD41" s="82" t="e">
        <f>SUM(AD39:AD40)</f>
        <v>#REF!</v>
      </c>
      <c r="AE41" s="82" t="e">
        <f>SUM(AA41:AD41)</f>
        <v>#REF!</v>
      </c>
      <c r="BF41" s="128"/>
      <c r="BG41" s="128"/>
      <c r="BU41" s="722" t="s">
        <v>119</v>
      </c>
      <c r="BV41" s="723"/>
      <c r="BW41" s="337">
        <f>15*CK41</f>
        <v>2220</v>
      </c>
      <c r="BX41" s="339">
        <f>(BW41/BW40)-1</f>
        <v>0.15444617784711379</v>
      </c>
      <c r="BY41" s="185"/>
      <c r="BZ41" s="185"/>
      <c r="CA41" s="185"/>
      <c r="CB41" s="185"/>
      <c r="CC41" s="185"/>
      <c r="CD41" s="185"/>
      <c r="CE41" s="325"/>
      <c r="CF41" s="325"/>
      <c r="CG41" s="325"/>
      <c r="CH41" s="55"/>
      <c r="CI41" s="55"/>
      <c r="CJ41" s="55"/>
      <c r="CK41" s="724">
        <f>ROUND(CK40*(1+CM41),0)</f>
        <v>148</v>
      </c>
      <c r="CL41" s="725"/>
      <c r="CM41" s="341">
        <v>0.08</v>
      </c>
      <c r="CN41" s="145" t="s">
        <v>116</v>
      </c>
      <c r="CO41" s="145"/>
      <c r="CT41" s="151" t="s">
        <v>115</v>
      </c>
      <c r="CU41" s="151"/>
      <c r="CV41" s="82"/>
      <c r="CW41" s="82"/>
      <c r="CX41" s="82"/>
      <c r="CY41" s="82"/>
      <c r="CZ41" s="82"/>
      <c r="DA41" s="82"/>
      <c r="DB41" s="82"/>
      <c r="DC41" s="82"/>
    </row>
    <row r="42" spans="11:109" ht="13.5" hidden="1" customHeight="1" x14ac:dyDescent="0.2">
      <c r="CM42" s="128"/>
      <c r="CT42" s="57" t="s">
        <v>13</v>
      </c>
      <c r="CU42" s="57"/>
      <c r="CV42" s="82"/>
      <c r="CW42" s="82"/>
      <c r="CX42" s="82"/>
      <c r="CY42" s="82"/>
      <c r="CZ42" s="82"/>
      <c r="DA42" s="82"/>
      <c r="DB42" s="82"/>
      <c r="DC42" s="82"/>
    </row>
    <row r="43" spans="11:109" ht="13.5" hidden="1" customHeight="1" x14ac:dyDescent="0.2"/>
    <row r="44" spans="11:109" ht="21" hidden="1" customHeight="1" x14ac:dyDescent="0.2">
      <c r="Z44" s="147" t="s">
        <v>34</v>
      </c>
      <c r="AA44" s="103" t="s">
        <v>23</v>
      </c>
      <c r="AB44" s="103" t="s">
        <v>2</v>
      </c>
      <c r="AC44" s="103" t="s">
        <v>6</v>
      </c>
      <c r="AD44" s="103" t="s">
        <v>3</v>
      </c>
      <c r="AE44" s="103" t="s">
        <v>4</v>
      </c>
      <c r="BY44" s="103"/>
      <c r="BZ44" s="103"/>
      <c r="CA44" s="103"/>
      <c r="CB44" s="103"/>
      <c r="CC44" s="103"/>
      <c r="CD44" s="199"/>
      <c r="CE44" s="199"/>
      <c r="CF44" s="199"/>
      <c r="CG44" s="199"/>
      <c r="CQ44" s="145"/>
    </row>
    <row r="45" spans="11:109" ht="19.5" hidden="1" customHeight="1" x14ac:dyDescent="0.2">
      <c r="Z45" s="193" t="s">
        <v>13</v>
      </c>
      <c r="AA45" s="124">
        <v>587405000</v>
      </c>
      <c r="AB45" s="124">
        <v>4695420000</v>
      </c>
      <c r="AC45" s="124">
        <v>39021000</v>
      </c>
      <c r="AD45" s="124">
        <v>6058154000</v>
      </c>
      <c r="AE45" s="124">
        <f>SUM(AA45:AD45)</f>
        <v>11380000000</v>
      </c>
      <c r="BY45" s="124"/>
      <c r="BZ45" s="124"/>
      <c r="CA45" s="124"/>
      <c r="CB45" s="124"/>
      <c r="CC45" s="124"/>
      <c r="CD45" s="201"/>
      <c r="CE45" s="290"/>
      <c r="CF45" s="290"/>
      <c r="CG45" s="290"/>
      <c r="CQ45" s="145"/>
      <c r="CV45" s="343"/>
      <c r="CW45" s="343"/>
      <c r="CX45" s="343"/>
      <c r="CY45" s="343"/>
      <c r="CZ45" s="343"/>
      <c r="DA45" s="343"/>
      <c r="DB45" s="343"/>
      <c r="DC45" s="343"/>
    </row>
    <row r="46" spans="11:109" ht="19.5" hidden="1" customHeight="1" x14ac:dyDescent="0.2">
      <c r="CV46" s="344"/>
      <c r="CW46" s="344"/>
      <c r="CX46" s="344"/>
      <c r="CY46" s="344"/>
      <c r="CZ46" s="344"/>
      <c r="DA46" s="344"/>
      <c r="DB46" s="344"/>
      <c r="DC46" s="344"/>
    </row>
    <row r="47" spans="11:109" ht="19.5" hidden="1" customHeight="1" x14ac:dyDescent="0.2">
      <c r="AA47" s="192" t="e">
        <f>AA45-AA41</f>
        <v>#REF!</v>
      </c>
      <c r="AB47" s="192" t="e">
        <f>AB45-AB41</f>
        <v>#REF!</v>
      </c>
      <c r="AC47" s="192" t="e">
        <f>AC45-AC41</f>
        <v>#REF!</v>
      </c>
      <c r="AD47" s="192" t="e">
        <f>AD45-AD41</f>
        <v>#REF!</v>
      </c>
      <c r="AE47" s="192" t="e">
        <f>AE45-AE41</f>
        <v>#REF!</v>
      </c>
      <c r="BY47" s="192"/>
      <c r="BZ47" s="192"/>
      <c r="CA47" s="192"/>
      <c r="CB47" s="192"/>
      <c r="CC47" s="192"/>
      <c r="CD47" s="192"/>
      <c r="CE47" s="289"/>
      <c r="CF47" s="289"/>
      <c r="CG47" s="289"/>
      <c r="CV47" s="344"/>
      <c r="CW47" s="344"/>
      <c r="CX47" s="344"/>
      <c r="CY47" s="344"/>
      <c r="CZ47" s="344"/>
      <c r="DA47" s="344"/>
      <c r="DB47" s="344"/>
      <c r="DC47" s="344"/>
    </row>
    <row r="48" spans="11:109" ht="13.5" hidden="1" customHeight="1" x14ac:dyDescent="0.2">
      <c r="AA48" s="47" t="e">
        <f>ROUND(AA47/14,-2)</f>
        <v>#REF!</v>
      </c>
      <c r="AB48" s="47" t="e">
        <f>ROUND(AB47/14,-2)</f>
        <v>#REF!</v>
      </c>
      <c r="AC48" s="47" t="e">
        <f>ROUND(AC47/14,-2)</f>
        <v>#REF!</v>
      </c>
      <c r="AD48" s="47" t="e">
        <f>ROUND(AD47/14,-2)</f>
        <v>#REF!</v>
      </c>
      <c r="AE48" s="47" t="e">
        <f>ROUND(AE47/14,-2)</f>
        <v>#REF!</v>
      </c>
      <c r="BY48" s="47"/>
      <c r="BZ48" s="47"/>
      <c r="CA48" s="47"/>
      <c r="CB48" s="47"/>
      <c r="CC48" s="47"/>
      <c r="CD48" s="47"/>
      <c r="CE48" s="291"/>
      <c r="CF48" s="291"/>
      <c r="CG48" s="291"/>
      <c r="CV48" s="344"/>
      <c r="CW48" s="344"/>
      <c r="CX48" s="344"/>
      <c r="CY48" s="344"/>
      <c r="CZ48" s="344"/>
      <c r="DA48" s="344"/>
      <c r="DB48" s="344"/>
      <c r="DC48" s="344"/>
    </row>
    <row r="49" spans="27:85" ht="13.5" hidden="1" customHeight="1" x14ac:dyDescent="0.2">
      <c r="AA49" s="192">
        <v>46602000</v>
      </c>
      <c r="AB49" s="192">
        <v>298189000</v>
      </c>
      <c r="AC49" s="192">
        <v>3120000</v>
      </c>
      <c r="AD49" s="192">
        <v>418260000</v>
      </c>
      <c r="AE49" s="192">
        <v>766171000</v>
      </c>
      <c r="BY49" s="192"/>
      <c r="BZ49" s="192"/>
      <c r="CA49" s="192"/>
      <c r="CB49" s="192"/>
      <c r="CC49" s="192"/>
      <c r="CD49" s="192"/>
      <c r="CE49" s="289"/>
      <c r="CF49" s="289"/>
      <c r="CG49" s="289"/>
    </row>
    <row r="50" spans="27:85" ht="13.5" hidden="1" customHeight="1" x14ac:dyDescent="0.2">
      <c r="AA50" s="192">
        <v>3328700</v>
      </c>
      <c r="AB50" s="192">
        <v>21299200</v>
      </c>
      <c r="AC50" s="192">
        <v>222900</v>
      </c>
      <c r="AD50" s="192">
        <v>29875700</v>
      </c>
      <c r="AE50" s="192">
        <v>54726500</v>
      </c>
      <c r="BY50" s="192"/>
      <c r="BZ50" s="192"/>
      <c r="CA50" s="192"/>
      <c r="CB50" s="192"/>
      <c r="CC50" s="192"/>
      <c r="CD50" s="192"/>
      <c r="CE50" s="289"/>
      <c r="CF50" s="289"/>
      <c r="CG50" s="289"/>
    </row>
    <row r="51" spans="27:85" ht="17.25" customHeight="1" x14ac:dyDescent="0.2">
      <c r="BN51" s="128"/>
      <c r="CD51" s="30">
        <f>SUM(CD9:CD23)</f>
        <v>1219</v>
      </c>
    </row>
    <row r="52" spans="27:85" ht="27" customHeight="1" x14ac:dyDescent="0.2">
      <c r="BQ52" s="313"/>
    </row>
    <row r="53" spans="27:85" ht="6.75" customHeight="1" x14ac:dyDescent="0.2"/>
    <row r="54" spans="27:85" ht="15" customHeight="1" x14ac:dyDescent="0.2">
      <c r="BQ54" s="128"/>
    </row>
    <row r="55" spans="27:85" ht="15" customHeight="1" x14ac:dyDescent="0.2">
      <c r="BQ55" s="128"/>
    </row>
    <row r="56" spans="27:85" ht="8.25" customHeight="1" x14ac:dyDescent="0.2">
      <c r="BQ56" s="128"/>
    </row>
    <row r="57" spans="27:85" ht="15" customHeight="1" x14ac:dyDescent="0.2">
      <c r="BQ57" s="313"/>
    </row>
    <row r="58" spans="27:85" ht="15" customHeight="1" x14ac:dyDescent="0.2">
      <c r="BQ58" s="128"/>
    </row>
    <row r="59" spans="27:85" ht="15" customHeight="1" x14ac:dyDescent="0.2">
      <c r="BQ59" s="128"/>
    </row>
    <row r="60" spans="27:85" ht="15" customHeight="1" x14ac:dyDescent="0.2">
      <c r="BR60" s="128"/>
      <c r="BS60" s="128"/>
    </row>
    <row r="61" spans="27:85" ht="15" customHeight="1" x14ac:dyDescent="0.2">
      <c r="BQ61" s="128"/>
    </row>
    <row r="62" spans="27:85" ht="15" customHeight="1" x14ac:dyDescent="0.2">
      <c r="BQ62" s="128"/>
    </row>
  </sheetData>
  <mergeCells count="64">
    <mergeCell ref="CR35:CT35"/>
    <mergeCell ref="BU41:BV41"/>
    <mergeCell ref="CK41:CL41"/>
    <mergeCell ref="R37:S37"/>
    <mergeCell ref="BF37:BG37"/>
    <mergeCell ref="BU37:BV37"/>
    <mergeCell ref="CK37:CL37"/>
    <mergeCell ref="BU38:BV38"/>
    <mergeCell ref="R39:S39"/>
    <mergeCell ref="BF39:BG39"/>
    <mergeCell ref="R40:S40"/>
    <mergeCell ref="BF40:BG40"/>
    <mergeCell ref="BU40:BV40"/>
    <mergeCell ref="CK40:CL40"/>
    <mergeCell ref="X34:Z34"/>
    <mergeCell ref="BU39:BV39"/>
    <mergeCell ref="CK39:CL39"/>
    <mergeCell ref="R36:S36"/>
    <mergeCell ref="BF36:BG36"/>
    <mergeCell ref="BU36:BV36"/>
    <mergeCell ref="CK36:CL36"/>
    <mergeCell ref="R38:S38"/>
    <mergeCell ref="BF38:BG38"/>
    <mergeCell ref="CK38:CL38"/>
    <mergeCell ref="K17:K26"/>
    <mergeCell ref="AY17:AY26"/>
    <mergeCell ref="BG17:BH17"/>
    <mergeCell ref="CV1:DE1"/>
    <mergeCell ref="AD1:AE1"/>
    <mergeCell ref="BR1:BS1"/>
    <mergeCell ref="CB1:CC1"/>
    <mergeCell ref="CD7:CD8"/>
    <mergeCell ref="CE7:CE8"/>
    <mergeCell ref="CV7:CX7"/>
    <mergeCell ref="CY7:DC7"/>
    <mergeCell ref="CF7:CF8"/>
    <mergeCell ref="BZ4:CB4"/>
    <mergeCell ref="DE7:DE8"/>
    <mergeCell ref="S9:T9"/>
    <mergeCell ref="CL17:CM17"/>
    <mergeCell ref="F7:J7"/>
    <mergeCell ref="AT7:AX7"/>
    <mergeCell ref="BO7:BS7"/>
    <mergeCell ref="W8:Y8"/>
    <mergeCell ref="CL9:CM9"/>
    <mergeCell ref="BK8:BM8"/>
    <mergeCell ref="K9:K16"/>
    <mergeCell ref="AY9:AY16"/>
    <mergeCell ref="CT32:CU32"/>
    <mergeCell ref="CT33:CU33"/>
    <mergeCell ref="BG9:BH9"/>
    <mergeCell ref="S17:T17"/>
    <mergeCell ref="CT28:CU28"/>
    <mergeCell ref="CT30:CU30"/>
    <mergeCell ref="CT29:CU29"/>
    <mergeCell ref="CT31:CU31"/>
    <mergeCell ref="CP28:CS29"/>
    <mergeCell ref="CP30:CS31"/>
    <mergeCell ref="CP32:CS33"/>
    <mergeCell ref="S27:T27"/>
    <mergeCell ref="BG27:BH27"/>
    <mergeCell ref="CL31:CM31"/>
    <mergeCell ref="S31:T34"/>
    <mergeCell ref="BG31:BH34"/>
  </mergeCells>
  <phoneticPr fontId="3"/>
  <printOptions horizontalCentered="1" verticalCentered="1"/>
  <pageMargins left="0.39370078740157483" right="0" top="0.39370078740157483" bottom="0.39370078740157483" header="0.31496062992125984" footer="0.19685039370078741"/>
  <pageSetup paperSize="9" scale="63" orientation="portrait" errors="blank" r:id="rId1"/>
  <headerFooter alignWithMargins="0">
    <oddFooter>&amp;L&amp;Z&amp;F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127"/>
  <sheetViews>
    <sheetView workbookViewId="0"/>
  </sheetViews>
  <sheetFormatPr defaultColWidth="6.90625" defaultRowHeight="13" x14ac:dyDescent="0.2"/>
  <cols>
    <col min="1" max="1" width="4.36328125" style="593" customWidth="1"/>
    <col min="2" max="2" width="28.36328125" style="593" bestFit="1" customWidth="1"/>
    <col min="3" max="7" width="15.7265625" style="593" customWidth="1"/>
    <col min="8" max="256" width="6.90625" style="593"/>
    <col min="257" max="257" width="4.36328125" style="593" customWidth="1"/>
    <col min="258" max="258" width="28.36328125" style="593" bestFit="1" customWidth="1"/>
    <col min="259" max="263" width="15.7265625" style="593" customWidth="1"/>
    <col min="264" max="512" width="6.90625" style="593"/>
    <col min="513" max="513" width="4.36328125" style="593" customWidth="1"/>
    <col min="514" max="514" width="28.36328125" style="593" bestFit="1" customWidth="1"/>
    <col min="515" max="519" width="15.7265625" style="593" customWidth="1"/>
    <col min="520" max="768" width="6.90625" style="593"/>
    <col min="769" max="769" width="4.36328125" style="593" customWidth="1"/>
    <col min="770" max="770" width="28.36328125" style="593" bestFit="1" customWidth="1"/>
    <col min="771" max="775" width="15.7265625" style="593" customWidth="1"/>
    <col min="776" max="1024" width="6.90625" style="593"/>
    <col min="1025" max="1025" width="4.36328125" style="593" customWidth="1"/>
    <col min="1026" max="1026" width="28.36328125" style="593" bestFit="1" customWidth="1"/>
    <col min="1027" max="1031" width="15.7265625" style="593" customWidth="1"/>
    <col min="1032" max="1280" width="6.90625" style="593"/>
    <col min="1281" max="1281" width="4.36328125" style="593" customWidth="1"/>
    <col min="1282" max="1282" width="28.36328125" style="593" bestFit="1" customWidth="1"/>
    <col min="1283" max="1287" width="15.7265625" style="593" customWidth="1"/>
    <col min="1288" max="1536" width="6.90625" style="593"/>
    <col min="1537" max="1537" width="4.36328125" style="593" customWidth="1"/>
    <col min="1538" max="1538" width="28.36328125" style="593" bestFit="1" customWidth="1"/>
    <col min="1539" max="1543" width="15.7265625" style="593" customWidth="1"/>
    <col min="1544" max="1792" width="6.90625" style="593"/>
    <col min="1793" max="1793" width="4.36328125" style="593" customWidth="1"/>
    <col min="1794" max="1794" width="28.36328125" style="593" bestFit="1" customWidth="1"/>
    <col min="1795" max="1799" width="15.7265625" style="593" customWidth="1"/>
    <col min="1800" max="2048" width="6.90625" style="593"/>
    <col min="2049" max="2049" width="4.36328125" style="593" customWidth="1"/>
    <col min="2050" max="2050" width="28.36328125" style="593" bestFit="1" customWidth="1"/>
    <col min="2051" max="2055" width="15.7265625" style="593" customWidth="1"/>
    <col min="2056" max="2304" width="6.90625" style="593"/>
    <col min="2305" max="2305" width="4.36328125" style="593" customWidth="1"/>
    <col min="2306" max="2306" width="28.36328125" style="593" bestFit="1" customWidth="1"/>
    <col min="2307" max="2311" width="15.7265625" style="593" customWidth="1"/>
    <col min="2312" max="2560" width="6.90625" style="593"/>
    <col min="2561" max="2561" width="4.36328125" style="593" customWidth="1"/>
    <col min="2562" max="2562" width="28.36328125" style="593" bestFit="1" customWidth="1"/>
    <col min="2563" max="2567" width="15.7265625" style="593" customWidth="1"/>
    <col min="2568" max="2816" width="6.90625" style="593"/>
    <col min="2817" max="2817" width="4.36328125" style="593" customWidth="1"/>
    <col min="2818" max="2818" width="28.36328125" style="593" bestFit="1" customWidth="1"/>
    <col min="2819" max="2823" width="15.7265625" style="593" customWidth="1"/>
    <col min="2824" max="3072" width="6.90625" style="593"/>
    <col min="3073" max="3073" width="4.36328125" style="593" customWidth="1"/>
    <col min="3074" max="3074" width="28.36328125" style="593" bestFit="1" customWidth="1"/>
    <col min="3075" max="3079" width="15.7265625" style="593" customWidth="1"/>
    <col min="3080" max="3328" width="6.90625" style="593"/>
    <col min="3329" max="3329" width="4.36328125" style="593" customWidth="1"/>
    <col min="3330" max="3330" width="28.36328125" style="593" bestFit="1" customWidth="1"/>
    <col min="3331" max="3335" width="15.7265625" style="593" customWidth="1"/>
    <col min="3336" max="3584" width="6.90625" style="593"/>
    <col min="3585" max="3585" width="4.36328125" style="593" customWidth="1"/>
    <col min="3586" max="3586" width="28.36328125" style="593" bestFit="1" customWidth="1"/>
    <col min="3587" max="3591" width="15.7265625" style="593" customWidth="1"/>
    <col min="3592" max="3840" width="6.90625" style="593"/>
    <col min="3841" max="3841" width="4.36328125" style="593" customWidth="1"/>
    <col min="3842" max="3842" width="28.36328125" style="593" bestFit="1" customWidth="1"/>
    <col min="3843" max="3847" width="15.7265625" style="593" customWidth="1"/>
    <col min="3848" max="4096" width="6.90625" style="593"/>
    <col min="4097" max="4097" width="4.36328125" style="593" customWidth="1"/>
    <col min="4098" max="4098" width="28.36328125" style="593" bestFit="1" customWidth="1"/>
    <col min="4099" max="4103" width="15.7265625" style="593" customWidth="1"/>
    <col min="4104" max="4352" width="6.90625" style="593"/>
    <col min="4353" max="4353" width="4.36328125" style="593" customWidth="1"/>
    <col min="4354" max="4354" width="28.36328125" style="593" bestFit="1" customWidth="1"/>
    <col min="4355" max="4359" width="15.7265625" style="593" customWidth="1"/>
    <col min="4360" max="4608" width="6.90625" style="593"/>
    <col min="4609" max="4609" width="4.36328125" style="593" customWidth="1"/>
    <col min="4610" max="4610" width="28.36328125" style="593" bestFit="1" customWidth="1"/>
    <col min="4611" max="4615" width="15.7265625" style="593" customWidth="1"/>
    <col min="4616" max="4864" width="6.90625" style="593"/>
    <col min="4865" max="4865" width="4.36328125" style="593" customWidth="1"/>
    <col min="4866" max="4866" width="28.36328125" style="593" bestFit="1" customWidth="1"/>
    <col min="4867" max="4871" width="15.7265625" style="593" customWidth="1"/>
    <col min="4872" max="5120" width="6.90625" style="593"/>
    <col min="5121" max="5121" width="4.36328125" style="593" customWidth="1"/>
    <col min="5122" max="5122" width="28.36328125" style="593" bestFit="1" customWidth="1"/>
    <col min="5123" max="5127" width="15.7265625" style="593" customWidth="1"/>
    <col min="5128" max="5376" width="6.90625" style="593"/>
    <col min="5377" max="5377" width="4.36328125" style="593" customWidth="1"/>
    <col min="5378" max="5378" width="28.36328125" style="593" bestFit="1" customWidth="1"/>
    <col min="5379" max="5383" width="15.7265625" style="593" customWidth="1"/>
    <col min="5384" max="5632" width="6.90625" style="593"/>
    <col min="5633" max="5633" width="4.36328125" style="593" customWidth="1"/>
    <col min="5634" max="5634" width="28.36328125" style="593" bestFit="1" customWidth="1"/>
    <col min="5635" max="5639" width="15.7265625" style="593" customWidth="1"/>
    <col min="5640" max="5888" width="6.90625" style="593"/>
    <col min="5889" max="5889" width="4.36328125" style="593" customWidth="1"/>
    <col min="5890" max="5890" width="28.36328125" style="593" bestFit="1" customWidth="1"/>
    <col min="5891" max="5895" width="15.7265625" style="593" customWidth="1"/>
    <col min="5896" max="6144" width="6.90625" style="593"/>
    <col min="6145" max="6145" width="4.36328125" style="593" customWidth="1"/>
    <col min="6146" max="6146" width="28.36328125" style="593" bestFit="1" customWidth="1"/>
    <col min="6147" max="6151" width="15.7265625" style="593" customWidth="1"/>
    <col min="6152" max="6400" width="6.90625" style="593"/>
    <col min="6401" max="6401" width="4.36328125" style="593" customWidth="1"/>
    <col min="6402" max="6402" width="28.36328125" style="593" bestFit="1" customWidth="1"/>
    <col min="6403" max="6407" width="15.7265625" style="593" customWidth="1"/>
    <col min="6408" max="6656" width="6.90625" style="593"/>
    <col min="6657" max="6657" width="4.36328125" style="593" customWidth="1"/>
    <col min="6658" max="6658" width="28.36328125" style="593" bestFit="1" customWidth="1"/>
    <col min="6659" max="6663" width="15.7265625" style="593" customWidth="1"/>
    <col min="6664" max="6912" width="6.90625" style="593"/>
    <col min="6913" max="6913" width="4.36328125" style="593" customWidth="1"/>
    <col min="6914" max="6914" width="28.36328125" style="593" bestFit="1" customWidth="1"/>
    <col min="6915" max="6919" width="15.7265625" style="593" customWidth="1"/>
    <col min="6920" max="7168" width="6.90625" style="593"/>
    <col min="7169" max="7169" width="4.36328125" style="593" customWidth="1"/>
    <col min="7170" max="7170" width="28.36328125" style="593" bestFit="1" customWidth="1"/>
    <col min="7171" max="7175" width="15.7265625" style="593" customWidth="1"/>
    <col min="7176" max="7424" width="6.90625" style="593"/>
    <col min="7425" max="7425" width="4.36328125" style="593" customWidth="1"/>
    <col min="7426" max="7426" width="28.36328125" style="593" bestFit="1" customWidth="1"/>
    <col min="7427" max="7431" width="15.7265625" style="593" customWidth="1"/>
    <col min="7432" max="7680" width="6.90625" style="593"/>
    <col min="7681" max="7681" width="4.36328125" style="593" customWidth="1"/>
    <col min="7682" max="7682" width="28.36328125" style="593" bestFit="1" customWidth="1"/>
    <col min="7683" max="7687" width="15.7265625" style="593" customWidth="1"/>
    <col min="7688" max="7936" width="6.90625" style="593"/>
    <col min="7937" max="7937" width="4.36328125" style="593" customWidth="1"/>
    <col min="7938" max="7938" width="28.36328125" style="593" bestFit="1" customWidth="1"/>
    <col min="7939" max="7943" width="15.7265625" style="593" customWidth="1"/>
    <col min="7944" max="8192" width="6.90625" style="593"/>
    <col min="8193" max="8193" width="4.36328125" style="593" customWidth="1"/>
    <col min="8194" max="8194" width="28.36328125" style="593" bestFit="1" customWidth="1"/>
    <col min="8195" max="8199" width="15.7265625" style="593" customWidth="1"/>
    <col min="8200" max="8448" width="6.90625" style="593"/>
    <col min="8449" max="8449" width="4.36328125" style="593" customWidth="1"/>
    <col min="8450" max="8450" width="28.36328125" style="593" bestFit="1" customWidth="1"/>
    <col min="8451" max="8455" width="15.7265625" style="593" customWidth="1"/>
    <col min="8456" max="8704" width="6.90625" style="593"/>
    <col min="8705" max="8705" width="4.36328125" style="593" customWidth="1"/>
    <col min="8706" max="8706" width="28.36328125" style="593" bestFit="1" customWidth="1"/>
    <col min="8707" max="8711" width="15.7265625" style="593" customWidth="1"/>
    <col min="8712" max="8960" width="6.90625" style="593"/>
    <col min="8961" max="8961" width="4.36328125" style="593" customWidth="1"/>
    <col min="8962" max="8962" width="28.36328125" style="593" bestFit="1" customWidth="1"/>
    <col min="8963" max="8967" width="15.7265625" style="593" customWidth="1"/>
    <col min="8968" max="9216" width="6.90625" style="593"/>
    <col min="9217" max="9217" width="4.36328125" style="593" customWidth="1"/>
    <col min="9218" max="9218" width="28.36328125" style="593" bestFit="1" customWidth="1"/>
    <col min="9219" max="9223" width="15.7265625" style="593" customWidth="1"/>
    <col min="9224" max="9472" width="6.90625" style="593"/>
    <col min="9473" max="9473" width="4.36328125" style="593" customWidth="1"/>
    <col min="9474" max="9474" width="28.36328125" style="593" bestFit="1" customWidth="1"/>
    <col min="9475" max="9479" width="15.7265625" style="593" customWidth="1"/>
    <col min="9480" max="9728" width="6.90625" style="593"/>
    <col min="9729" max="9729" width="4.36328125" style="593" customWidth="1"/>
    <col min="9730" max="9730" width="28.36328125" style="593" bestFit="1" customWidth="1"/>
    <col min="9731" max="9735" width="15.7265625" style="593" customWidth="1"/>
    <col min="9736" max="9984" width="6.90625" style="593"/>
    <col min="9985" max="9985" width="4.36328125" style="593" customWidth="1"/>
    <col min="9986" max="9986" width="28.36328125" style="593" bestFit="1" customWidth="1"/>
    <col min="9987" max="9991" width="15.7265625" style="593" customWidth="1"/>
    <col min="9992" max="10240" width="6.90625" style="593"/>
    <col min="10241" max="10241" width="4.36328125" style="593" customWidth="1"/>
    <col min="10242" max="10242" width="28.36328125" style="593" bestFit="1" customWidth="1"/>
    <col min="10243" max="10247" width="15.7265625" style="593" customWidth="1"/>
    <col min="10248" max="10496" width="6.90625" style="593"/>
    <col min="10497" max="10497" width="4.36328125" style="593" customWidth="1"/>
    <col min="10498" max="10498" width="28.36328125" style="593" bestFit="1" customWidth="1"/>
    <col min="10499" max="10503" width="15.7265625" style="593" customWidth="1"/>
    <col min="10504" max="10752" width="6.90625" style="593"/>
    <col min="10753" max="10753" width="4.36328125" style="593" customWidth="1"/>
    <col min="10754" max="10754" width="28.36328125" style="593" bestFit="1" customWidth="1"/>
    <col min="10755" max="10759" width="15.7265625" style="593" customWidth="1"/>
    <col min="10760" max="11008" width="6.90625" style="593"/>
    <col min="11009" max="11009" width="4.36328125" style="593" customWidth="1"/>
    <col min="11010" max="11010" width="28.36328125" style="593" bestFit="1" customWidth="1"/>
    <col min="11011" max="11015" width="15.7265625" style="593" customWidth="1"/>
    <col min="11016" max="11264" width="6.90625" style="593"/>
    <col min="11265" max="11265" width="4.36328125" style="593" customWidth="1"/>
    <col min="11266" max="11266" width="28.36328125" style="593" bestFit="1" customWidth="1"/>
    <col min="11267" max="11271" width="15.7265625" style="593" customWidth="1"/>
    <col min="11272" max="11520" width="6.90625" style="593"/>
    <col min="11521" max="11521" width="4.36328125" style="593" customWidth="1"/>
    <col min="11522" max="11522" width="28.36328125" style="593" bestFit="1" customWidth="1"/>
    <col min="11523" max="11527" width="15.7265625" style="593" customWidth="1"/>
    <col min="11528" max="11776" width="6.90625" style="593"/>
    <col min="11777" max="11777" width="4.36328125" style="593" customWidth="1"/>
    <col min="11778" max="11778" width="28.36328125" style="593" bestFit="1" customWidth="1"/>
    <col min="11779" max="11783" width="15.7265625" style="593" customWidth="1"/>
    <col min="11784" max="12032" width="6.90625" style="593"/>
    <col min="12033" max="12033" width="4.36328125" style="593" customWidth="1"/>
    <col min="12034" max="12034" width="28.36328125" style="593" bestFit="1" customWidth="1"/>
    <col min="12035" max="12039" width="15.7265625" style="593" customWidth="1"/>
    <col min="12040" max="12288" width="6.90625" style="593"/>
    <col min="12289" max="12289" width="4.36328125" style="593" customWidth="1"/>
    <col min="12290" max="12290" width="28.36328125" style="593" bestFit="1" customWidth="1"/>
    <col min="12291" max="12295" width="15.7265625" style="593" customWidth="1"/>
    <col min="12296" max="12544" width="6.90625" style="593"/>
    <col min="12545" max="12545" width="4.36328125" style="593" customWidth="1"/>
    <col min="12546" max="12546" width="28.36328125" style="593" bestFit="1" customWidth="1"/>
    <col min="12547" max="12551" width="15.7265625" style="593" customWidth="1"/>
    <col min="12552" max="12800" width="6.90625" style="593"/>
    <col min="12801" max="12801" width="4.36328125" style="593" customWidth="1"/>
    <col min="12802" max="12802" width="28.36328125" style="593" bestFit="1" customWidth="1"/>
    <col min="12803" max="12807" width="15.7265625" style="593" customWidth="1"/>
    <col min="12808" max="13056" width="6.90625" style="593"/>
    <col min="13057" max="13057" width="4.36328125" style="593" customWidth="1"/>
    <col min="13058" max="13058" width="28.36328125" style="593" bestFit="1" customWidth="1"/>
    <col min="13059" max="13063" width="15.7265625" style="593" customWidth="1"/>
    <col min="13064" max="13312" width="6.90625" style="593"/>
    <col min="13313" max="13313" width="4.36328125" style="593" customWidth="1"/>
    <col min="13314" max="13314" width="28.36328125" style="593" bestFit="1" customWidth="1"/>
    <col min="13315" max="13319" width="15.7265625" style="593" customWidth="1"/>
    <col min="13320" max="13568" width="6.90625" style="593"/>
    <col min="13569" max="13569" width="4.36328125" style="593" customWidth="1"/>
    <col min="13570" max="13570" width="28.36328125" style="593" bestFit="1" customWidth="1"/>
    <col min="13571" max="13575" width="15.7265625" style="593" customWidth="1"/>
    <col min="13576" max="13824" width="6.90625" style="593"/>
    <col min="13825" max="13825" width="4.36328125" style="593" customWidth="1"/>
    <col min="13826" max="13826" width="28.36328125" style="593" bestFit="1" customWidth="1"/>
    <col min="13827" max="13831" width="15.7265625" style="593" customWidth="1"/>
    <col min="13832" max="14080" width="6.90625" style="593"/>
    <col min="14081" max="14081" width="4.36328125" style="593" customWidth="1"/>
    <col min="14082" max="14082" width="28.36328125" style="593" bestFit="1" customWidth="1"/>
    <col min="14083" max="14087" width="15.7265625" style="593" customWidth="1"/>
    <col min="14088" max="14336" width="6.90625" style="593"/>
    <col min="14337" max="14337" width="4.36328125" style="593" customWidth="1"/>
    <col min="14338" max="14338" width="28.36328125" style="593" bestFit="1" customWidth="1"/>
    <col min="14339" max="14343" width="15.7265625" style="593" customWidth="1"/>
    <col min="14344" max="14592" width="6.90625" style="593"/>
    <col min="14593" max="14593" width="4.36328125" style="593" customWidth="1"/>
    <col min="14594" max="14594" width="28.36328125" style="593" bestFit="1" customWidth="1"/>
    <col min="14595" max="14599" width="15.7265625" style="593" customWidth="1"/>
    <col min="14600" max="14848" width="6.90625" style="593"/>
    <col min="14849" max="14849" width="4.36328125" style="593" customWidth="1"/>
    <col min="14850" max="14850" width="28.36328125" style="593" bestFit="1" customWidth="1"/>
    <col min="14851" max="14855" width="15.7265625" style="593" customWidth="1"/>
    <col min="14856" max="15104" width="6.90625" style="593"/>
    <col min="15105" max="15105" width="4.36328125" style="593" customWidth="1"/>
    <col min="15106" max="15106" width="28.36328125" style="593" bestFit="1" customWidth="1"/>
    <col min="15107" max="15111" width="15.7265625" style="593" customWidth="1"/>
    <col min="15112" max="15360" width="6.90625" style="593"/>
    <col min="15361" max="15361" width="4.36328125" style="593" customWidth="1"/>
    <col min="15362" max="15362" width="28.36328125" style="593" bestFit="1" customWidth="1"/>
    <col min="15363" max="15367" width="15.7265625" style="593" customWidth="1"/>
    <col min="15368" max="15616" width="6.90625" style="593"/>
    <col min="15617" max="15617" width="4.36328125" style="593" customWidth="1"/>
    <col min="15618" max="15618" width="28.36328125" style="593" bestFit="1" customWidth="1"/>
    <col min="15619" max="15623" width="15.7265625" style="593" customWidth="1"/>
    <col min="15624" max="15872" width="6.90625" style="593"/>
    <col min="15873" max="15873" width="4.36328125" style="593" customWidth="1"/>
    <col min="15874" max="15874" width="28.36328125" style="593" bestFit="1" customWidth="1"/>
    <col min="15875" max="15879" width="15.7265625" style="593" customWidth="1"/>
    <col min="15880" max="16128" width="6.90625" style="593"/>
    <col min="16129" max="16129" width="4.36328125" style="593" customWidth="1"/>
    <col min="16130" max="16130" width="28.36328125" style="593" bestFit="1" customWidth="1"/>
    <col min="16131" max="16135" width="15.7265625" style="593" customWidth="1"/>
    <col min="16136" max="16384" width="6.90625" style="593"/>
  </cols>
  <sheetData>
    <row r="1" spans="1:7" ht="13.5" customHeight="1" x14ac:dyDescent="0.2">
      <c r="A1" s="590"/>
      <c r="B1" s="591"/>
      <c r="C1" s="591"/>
      <c r="D1" s="591"/>
      <c r="E1" s="591"/>
      <c r="F1" s="591"/>
      <c r="G1" s="592" t="s">
        <v>192</v>
      </c>
    </row>
    <row r="2" spans="1:7" ht="18" customHeight="1" thickBot="1" x14ac:dyDescent="0.25">
      <c r="A2" s="729" t="s">
        <v>193</v>
      </c>
      <c r="B2" s="729"/>
      <c r="C2" s="729"/>
      <c r="D2" s="729"/>
      <c r="E2" s="729"/>
      <c r="F2" s="729"/>
      <c r="G2" s="730"/>
    </row>
    <row r="3" spans="1:7" ht="13.5" customHeight="1" x14ac:dyDescent="0.2">
      <c r="A3" s="594" t="s">
        <v>194</v>
      </c>
      <c r="B3" s="595" t="s">
        <v>195</v>
      </c>
      <c r="C3" s="595" t="s">
        <v>196</v>
      </c>
      <c r="D3" s="595" t="s">
        <v>197</v>
      </c>
      <c r="E3" s="595" t="s">
        <v>198</v>
      </c>
      <c r="F3" s="595" t="s">
        <v>199</v>
      </c>
      <c r="G3" s="596" t="s">
        <v>200</v>
      </c>
    </row>
    <row r="4" spans="1:7" ht="13.5" customHeight="1" x14ac:dyDescent="0.2">
      <c r="A4" s="597"/>
      <c r="B4" s="598" t="s">
        <v>201</v>
      </c>
      <c r="C4" s="599" t="s">
        <v>202</v>
      </c>
      <c r="D4" s="599" t="s">
        <v>203</v>
      </c>
      <c r="E4" s="599" t="s">
        <v>204</v>
      </c>
      <c r="F4" s="599" t="s">
        <v>205</v>
      </c>
      <c r="G4" s="600"/>
    </row>
    <row r="5" spans="1:7" ht="14.25" customHeight="1" thickBot="1" x14ac:dyDescent="0.25">
      <c r="A5" s="601"/>
      <c r="B5" s="602" t="s">
        <v>206</v>
      </c>
      <c r="C5" s="603" t="s">
        <v>207</v>
      </c>
      <c r="D5" s="602" t="s">
        <v>207</v>
      </c>
      <c r="E5" s="602" t="s">
        <v>207</v>
      </c>
      <c r="F5" s="602" t="s">
        <v>207</v>
      </c>
      <c r="G5" s="604" t="s">
        <v>207</v>
      </c>
    </row>
    <row r="6" spans="1:7" ht="13.5" customHeight="1" thickTop="1" x14ac:dyDescent="0.2">
      <c r="A6" s="605">
        <v>1</v>
      </c>
      <c r="B6" s="606" t="s">
        <v>208</v>
      </c>
      <c r="C6" s="607">
        <v>19348100</v>
      </c>
      <c r="D6" s="607">
        <v>18206100</v>
      </c>
      <c r="E6" s="607">
        <v>12663100</v>
      </c>
      <c r="F6" s="607">
        <v>24397300</v>
      </c>
      <c r="G6" s="608">
        <v>74614600</v>
      </c>
    </row>
    <row r="7" spans="1:7" ht="13.5" customHeight="1" x14ac:dyDescent="0.2">
      <c r="A7" s="609">
        <v>2</v>
      </c>
      <c r="B7" s="610" t="s">
        <v>209</v>
      </c>
      <c r="C7" s="611">
        <v>183747900</v>
      </c>
      <c r="D7" s="611">
        <v>196938500</v>
      </c>
      <c r="E7" s="611">
        <v>174847900</v>
      </c>
      <c r="F7" s="611">
        <v>266694000</v>
      </c>
      <c r="G7" s="612">
        <f t="shared" ref="G7:G12" si="0">SUM(C7:F7)</f>
        <v>822228300</v>
      </c>
    </row>
    <row r="8" spans="1:7" ht="13.5" customHeight="1" x14ac:dyDescent="0.2">
      <c r="A8" s="609">
        <v>3</v>
      </c>
      <c r="B8" s="610" t="s">
        <v>210</v>
      </c>
      <c r="C8" s="611">
        <v>125003900</v>
      </c>
      <c r="D8" s="611">
        <v>131409300</v>
      </c>
      <c r="E8" s="611">
        <v>124670600</v>
      </c>
      <c r="F8" s="611">
        <v>161723000</v>
      </c>
      <c r="G8" s="612">
        <f t="shared" si="0"/>
        <v>542806800</v>
      </c>
    </row>
    <row r="9" spans="1:7" ht="13.5" customHeight="1" x14ac:dyDescent="0.2">
      <c r="A9" s="609">
        <v>4</v>
      </c>
      <c r="B9" s="610" t="s">
        <v>211</v>
      </c>
      <c r="C9" s="611">
        <v>180269100</v>
      </c>
      <c r="D9" s="611">
        <v>149630800</v>
      </c>
      <c r="E9" s="611">
        <v>123148300</v>
      </c>
      <c r="F9" s="611">
        <v>149253500</v>
      </c>
      <c r="G9" s="612">
        <f t="shared" si="0"/>
        <v>602301700</v>
      </c>
    </row>
    <row r="10" spans="1:7" ht="13.5" customHeight="1" x14ac:dyDescent="0.2">
      <c r="A10" s="609"/>
      <c r="B10" s="610" t="s">
        <v>212</v>
      </c>
      <c r="C10" s="611">
        <v>1503900</v>
      </c>
      <c r="D10" s="611">
        <v>1216700</v>
      </c>
      <c r="E10" s="611">
        <v>1669800</v>
      </c>
      <c r="F10" s="611">
        <v>1488300</v>
      </c>
      <c r="G10" s="612">
        <f t="shared" si="0"/>
        <v>5878700</v>
      </c>
    </row>
    <row r="11" spans="1:7" ht="13.5" customHeight="1" x14ac:dyDescent="0.2">
      <c r="A11" s="609">
        <v>5</v>
      </c>
      <c r="B11" s="610" t="s">
        <v>213</v>
      </c>
      <c r="C11" s="611">
        <v>90941100</v>
      </c>
      <c r="D11" s="611">
        <v>97044200</v>
      </c>
      <c r="E11" s="611">
        <v>81338000</v>
      </c>
      <c r="F11" s="611">
        <v>94816400</v>
      </c>
      <c r="G11" s="612">
        <f t="shared" si="0"/>
        <v>364139700</v>
      </c>
    </row>
    <row r="12" spans="1:7" ht="13.5" customHeight="1" x14ac:dyDescent="0.2">
      <c r="A12" s="609">
        <v>6</v>
      </c>
      <c r="B12" s="610" t="s">
        <v>214</v>
      </c>
      <c r="C12" s="611">
        <v>450670800</v>
      </c>
      <c r="D12" s="611">
        <v>360541300</v>
      </c>
      <c r="E12" s="611">
        <v>306424800</v>
      </c>
      <c r="F12" s="611">
        <v>393769200</v>
      </c>
      <c r="G12" s="612">
        <f t="shared" si="0"/>
        <v>1511406100</v>
      </c>
    </row>
    <row r="13" spans="1:7" ht="13.5" customHeight="1" x14ac:dyDescent="0.2">
      <c r="A13" s="609" t="s">
        <v>215</v>
      </c>
      <c r="B13" s="610"/>
      <c r="C13" s="613">
        <f>SUM(C7:C12)</f>
        <v>1032136700</v>
      </c>
      <c r="D13" s="613">
        <f>SUM(D7:D12)</f>
        <v>936780800</v>
      </c>
      <c r="E13" s="613">
        <f>SUM(E7:E12)</f>
        <v>812099400</v>
      </c>
      <c r="F13" s="613">
        <f>SUM(F7:F12)</f>
        <v>1067744400</v>
      </c>
      <c r="G13" s="614">
        <f>SUM(G7:G12)</f>
        <v>3848761300</v>
      </c>
    </row>
    <row r="14" spans="1:7" ht="13.5" customHeight="1" thickBot="1" x14ac:dyDescent="0.25">
      <c r="A14" s="615" t="s">
        <v>216</v>
      </c>
      <c r="B14" s="616"/>
      <c r="C14" s="617">
        <f>SUM(C6,C13)</f>
        <v>1051484800</v>
      </c>
      <c r="D14" s="617">
        <f>SUM(D6,D13)</f>
        <v>954986900</v>
      </c>
      <c r="E14" s="617">
        <f>SUM(E6,E13)</f>
        <v>824762500</v>
      </c>
      <c r="F14" s="617">
        <f>SUM(F6,F13)</f>
        <v>1092141700</v>
      </c>
      <c r="G14" s="618">
        <f>SUM(G6,G13)</f>
        <v>3923375900</v>
      </c>
    </row>
    <row r="15" spans="1:7" ht="13.5" customHeight="1" x14ac:dyDescent="0.2">
      <c r="A15" s="619">
        <v>7</v>
      </c>
      <c r="B15" s="620" t="s">
        <v>217</v>
      </c>
      <c r="C15" s="621">
        <v>1056400</v>
      </c>
      <c r="D15" s="621">
        <v>1337200</v>
      </c>
      <c r="E15" s="621">
        <v>1410800</v>
      </c>
      <c r="F15" s="621">
        <v>2016900</v>
      </c>
      <c r="G15" s="622">
        <v>5821300</v>
      </c>
    </row>
    <row r="16" spans="1:7" ht="13.5" customHeight="1" x14ac:dyDescent="0.2">
      <c r="A16" s="609">
        <v>8</v>
      </c>
      <c r="B16" s="610" t="s">
        <v>218</v>
      </c>
      <c r="C16" s="623">
        <v>2086000</v>
      </c>
      <c r="D16" s="623">
        <v>2293700</v>
      </c>
      <c r="E16" s="623">
        <v>1787500</v>
      </c>
      <c r="F16" s="623">
        <v>3263900</v>
      </c>
      <c r="G16" s="624">
        <v>9431100</v>
      </c>
    </row>
    <row r="17" spans="1:7" ht="13.5" customHeight="1" x14ac:dyDescent="0.2">
      <c r="A17" s="609">
        <v>9</v>
      </c>
      <c r="B17" s="610" t="s">
        <v>219</v>
      </c>
      <c r="C17" s="623">
        <v>7014900</v>
      </c>
      <c r="D17" s="623">
        <v>8342500</v>
      </c>
      <c r="E17" s="623">
        <v>6130100</v>
      </c>
      <c r="F17" s="623">
        <v>10162100</v>
      </c>
      <c r="G17" s="624">
        <v>31649600</v>
      </c>
    </row>
    <row r="18" spans="1:7" ht="13.5" customHeight="1" x14ac:dyDescent="0.2">
      <c r="A18" s="609">
        <v>10</v>
      </c>
      <c r="B18" s="610" t="s">
        <v>220</v>
      </c>
      <c r="C18" s="623">
        <v>2084800</v>
      </c>
      <c r="D18" s="623">
        <v>2700400</v>
      </c>
      <c r="E18" s="623">
        <v>2212500</v>
      </c>
      <c r="F18" s="623">
        <v>3397500</v>
      </c>
      <c r="G18" s="624">
        <v>10395200</v>
      </c>
    </row>
    <row r="19" spans="1:7" ht="13.5" customHeight="1" x14ac:dyDescent="0.2">
      <c r="A19" s="609">
        <v>11</v>
      </c>
      <c r="B19" s="610" t="s">
        <v>221</v>
      </c>
      <c r="C19" s="623">
        <v>2430000</v>
      </c>
      <c r="D19" s="623">
        <v>3620600</v>
      </c>
      <c r="E19" s="623">
        <v>2165300</v>
      </c>
      <c r="F19" s="623">
        <v>3836700</v>
      </c>
      <c r="G19" s="624">
        <v>12052600</v>
      </c>
    </row>
    <row r="20" spans="1:7" ht="13.5" customHeight="1" x14ac:dyDescent="0.2">
      <c r="A20" s="609">
        <v>12</v>
      </c>
      <c r="B20" s="610" t="s">
        <v>222</v>
      </c>
      <c r="C20" s="623">
        <v>9280500</v>
      </c>
      <c r="D20" s="623">
        <v>9760400</v>
      </c>
      <c r="E20" s="623">
        <v>7740300</v>
      </c>
      <c r="F20" s="623">
        <v>12615300</v>
      </c>
      <c r="G20" s="624">
        <v>39396500</v>
      </c>
    </row>
    <row r="21" spans="1:7" ht="13.5" customHeight="1" x14ac:dyDescent="0.2">
      <c r="A21" s="609">
        <v>13</v>
      </c>
      <c r="B21" s="610" t="s">
        <v>223</v>
      </c>
      <c r="C21" s="623">
        <v>3720300</v>
      </c>
      <c r="D21" s="623">
        <v>4275800</v>
      </c>
      <c r="E21" s="623">
        <v>3421700</v>
      </c>
      <c r="F21" s="623">
        <v>4882400</v>
      </c>
      <c r="G21" s="624">
        <v>16300200</v>
      </c>
    </row>
    <row r="22" spans="1:7" ht="13.5" customHeight="1" x14ac:dyDescent="0.2">
      <c r="A22" s="609">
        <v>14</v>
      </c>
      <c r="B22" s="610" t="s">
        <v>224</v>
      </c>
      <c r="C22" s="623">
        <v>3080300</v>
      </c>
      <c r="D22" s="623">
        <v>4022000</v>
      </c>
      <c r="E22" s="623">
        <v>3535500</v>
      </c>
      <c r="F22" s="623">
        <v>5666100</v>
      </c>
      <c r="G22" s="624">
        <v>16303900</v>
      </c>
    </row>
    <row r="23" spans="1:7" ht="13.5" customHeight="1" x14ac:dyDescent="0.2">
      <c r="A23" s="609">
        <v>15</v>
      </c>
      <c r="B23" s="610" t="s">
        <v>225</v>
      </c>
      <c r="C23" s="623">
        <v>5103600</v>
      </c>
      <c r="D23" s="623">
        <v>4531400</v>
      </c>
      <c r="E23" s="623">
        <v>4206800</v>
      </c>
      <c r="F23" s="623">
        <v>7019600</v>
      </c>
      <c r="G23" s="624">
        <v>20861400</v>
      </c>
    </row>
    <row r="24" spans="1:7" ht="13.5" customHeight="1" x14ac:dyDescent="0.2">
      <c r="A24" s="609">
        <v>16</v>
      </c>
      <c r="B24" s="610" t="s">
        <v>226</v>
      </c>
      <c r="C24" s="623">
        <v>8692600</v>
      </c>
      <c r="D24" s="623">
        <v>9301900</v>
      </c>
      <c r="E24" s="623">
        <v>8134900</v>
      </c>
      <c r="F24" s="623">
        <v>14118600</v>
      </c>
      <c r="G24" s="624">
        <v>40248000</v>
      </c>
    </row>
    <row r="25" spans="1:7" ht="13.5" customHeight="1" x14ac:dyDescent="0.2">
      <c r="A25" s="609">
        <v>17</v>
      </c>
      <c r="B25" s="610" t="s">
        <v>227</v>
      </c>
      <c r="C25" s="623">
        <v>7796800</v>
      </c>
      <c r="D25" s="623">
        <v>8649900</v>
      </c>
      <c r="E25" s="623">
        <v>6251800</v>
      </c>
      <c r="F25" s="623">
        <v>11286500</v>
      </c>
      <c r="G25" s="624">
        <v>33985000</v>
      </c>
    </row>
    <row r="26" spans="1:7" ht="13.5" customHeight="1" x14ac:dyDescent="0.2">
      <c r="A26" s="609">
        <v>18</v>
      </c>
      <c r="B26" s="610" t="s">
        <v>228</v>
      </c>
      <c r="C26" s="623">
        <v>7775600</v>
      </c>
      <c r="D26" s="623">
        <v>7819100</v>
      </c>
      <c r="E26" s="623">
        <v>6046600</v>
      </c>
      <c r="F26" s="623">
        <v>8918600</v>
      </c>
      <c r="G26" s="624">
        <v>30559900</v>
      </c>
    </row>
    <row r="27" spans="1:7" ht="13.5" customHeight="1" x14ac:dyDescent="0.2">
      <c r="A27" s="609">
        <v>19</v>
      </c>
      <c r="B27" s="610" t="s">
        <v>229</v>
      </c>
      <c r="C27" s="623">
        <v>4519700</v>
      </c>
      <c r="D27" s="623">
        <v>4657200</v>
      </c>
      <c r="E27" s="623">
        <v>3331900</v>
      </c>
      <c r="F27" s="623">
        <v>5430200</v>
      </c>
      <c r="G27" s="624">
        <v>17939000</v>
      </c>
    </row>
    <row r="28" spans="1:7" ht="13.5" customHeight="1" x14ac:dyDescent="0.2">
      <c r="A28" s="609">
        <v>20</v>
      </c>
      <c r="B28" s="610" t="s">
        <v>230</v>
      </c>
      <c r="C28" s="623">
        <v>5205600</v>
      </c>
      <c r="D28" s="623">
        <v>5887500</v>
      </c>
      <c r="E28" s="623">
        <v>4776000</v>
      </c>
      <c r="F28" s="623">
        <v>8146600</v>
      </c>
      <c r="G28" s="624">
        <v>24015700</v>
      </c>
    </row>
    <row r="29" spans="1:7" ht="13.5" customHeight="1" x14ac:dyDescent="0.2">
      <c r="A29" s="609">
        <v>21</v>
      </c>
      <c r="B29" s="610" t="s">
        <v>231</v>
      </c>
      <c r="C29" s="623">
        <v>8167400</v>
      </c>
      <c r="D29" s="623">
        <v>7115800</v>
      </c>
      <c r="E29" s="623">
        <v>6725800</v>
      </c>
      <c r="F29" s="623">
        <v>9067600</v>
      </c>
      <c r="G29" s="624">
        <v>31076600</v>
      </c>
    </row>
    <row r="30" spans="1:7" ht="13.5" customHeight="1" x14ac:dyDescent="0.2">
      <c r="A30" s="609">
        <v>22</v>
      </c>
      <c r="B30" s="610" t="s">
        <v>232</v>
      </c>
      <c r="C30" s="623">
        <v>2597500</v>
      </c>
      <c r="D30" s="623">
        <v>3104300</v>
      </c>
      <c r="E30" s="623">
        <v>1926300</v>
      </c>
      <c r="F30" s="623">
        <v>3201200</v>
      </c>
      <c r="G30" s="624">
        <v>10829300</v>
      </c>
    </row>
    <row r="31" spans="1:7" ht="13.5" customHeight="1" x14ac:dyDescent="0.2">
      <c r="A31" s="609">
        <v>23</v>
      </c>
      <c r="B31" s="610" t="s">
        <v>233</v>
      </c>
      <c r="C31" s="623">
        <v>6316600</v>
      </c>
      <c r="D31" s="623">
        <v>7171500</v>
      </c>
      <c r="E31" s="623">
        <v>4922700</v>
      </c>
      <c r="F31" s="623">
        <v>7252900</v>
      </c>
      <c r="G31" s="624">
        <v>25663700</v>
      </c>
    </row>
    <row r="32" spans="1:7" ht="13.5" customHeight="1" x14ac:dyDescent="0.2">
      <c r="A32" s="609">
        <v>24</v>
      </c>
      <c r="B32" s="610" t="s">
        <v>234</v>
      </c>
      <c r="C32" s="623"/>
      <c r="D32" s="623"/>
      <c r="E32" s="623">
        <v>3471400</v>
      </c>
      <c r="F32" s="623">
        <v>6434400</v>
      </c>
      <c r="G32" s="624">
        <v>9905800</v>
      </c>
    </row>
    <row r="33" spans="1:7" ht="13.5" customHeight="1" x14ac:dyDescent="0.2">
      <c r="A33" s="609">
        <v>25</v>
      </c>
      <c r="B33" s="610" t="s">
        <v>235</v>
      </c>
      <c r="C33" s="623">
        <v>3014100</v>
      </c>
      <c r="D33" s="623">
        <v>2884700</v>
      </c>
      <c r="E33" s="623">
        <v>2643200</v>
      </c>
      <c r="F33" s="623">
        <v>4002600</v>
      </c>
      <c r="G33" s="624">
        <v>12544600</v>
      </c>
    </row>
    <row r="34" spans="1:7" ht="13.5" customHeight="1" x14ac:dyDescent="0.2">
      <c r="A34" s="609">
        <v>26</v>
      </c>
      <c r="B34" s="610" t="s">
        <v>236</v>
      </c>
      <c r="C34" s="623">
        <v>3837900</v>
      </c>
      <c r="D34" s="623">
        <v>4300700</v>
      </c>
      <c r="E34" s="623">
        <v>3660200</v>
      </c>
      <c r="F34" s="623">
        <v>5867200</v>
      </c>
      <c r="G34" s="624">
        <v>17666000</v>
      </c>
    </row>
    <row r="35" spans="1:7" ht="13.5" customHeight="1" x14ac:dyDescent="0.2">
      <c r="A35" s="609">
        <v>27</v>
      </c>
      <c r="B35" s="610" t="s">
        <v>237</v>
      </c>
      <c r="C35" s="623">
        <v>2407000</v>
      </c>
      <c r="D35" s="623">
        <v>1949300</v>
      </c>
      <c r="E35" s="623">
        <v>1651500</v>
      </c>
      <c r="F35" s="623">
        <v>2932500</v>
      </c>
      <c r="G35" s="624">
        <v>8940300</v>
      </c>
    </row>
    <row r="36" spans="1:7" ht="13.5" customHeight="1" x14ac:dyDescent="0.2">
      <c r="A36" s="609">
        <v>28</v>
      </c>
      <c r="B36" s="610" t="s">
        <v>238</v>
      </c>
      <c r="C36" s="623">
        <v>3314600</v>
      </c>
      <c r="D36" s="623">
        <v>4362500</v>
      </c>
      <c r="E36" s="623">
        <v>3555500</v>
      </c>
      <c r="F36" s="623">
        <v>4910900</v>
      </c>
      <c r="G36" s="624">
        <v>16143500</v>
      </c>
    </row>
    <row r="37" spans="1:7" ht="13.5" customHeight="1" x14ac:dyDescent="0.2">
      <c r="A37" s="609">
        <v>29</v>
      </c>
      <c r="B37" s="610" t="s">
        <v>239</v>
      </c>
      <c r="C37" s="623">
        <v>5462500</v>
      </c>
      <c r="D37" s="623">
        <v>6275600</v>
      </c>
      <c r="E37" s="623">
        <v>4560500</v>
      </c>
      <c r="F37" s="623">
        <v>7115100</v>
      </c>
      <c r="G37" s="624">
        <v>23413700</v>
      </c>
    </row>
    <row r="38" spans="1:7" ht="13.5" customHeight="1" x14ac:dyDescent="0.2">
      <c r="A38" s="609">
        <v>30</v>
      </c>
      <c r="B38" s="610" t="s">
        <v>240</v>
      </c>
      <c r="C38" s="623">
        <v>2985400</v>
      </c>
      <c r="D38" s="623">
        <v>3303100</v>
      </c>
      <c r="E38" s="623">
        <v>1885000</v>
      </c>
      <c r="F38" s="623">
        <v>4998600</v>
      </c>
      <c r="G38" s="624">
        <v>13172100</v>
      </c>
    </row>
    <row r="39" spans="1:7" ht="13.5" customHeight="1" x14ac:dyDescent="0.2">
      <c r="A39" s="609">
        <v>31</v>
      </c>
      <c r="B39" s="610" t="s">
        <v>241</v>
      </c>
      <c r="C39" s="623">
        <v>2039600</v>
      </c>
      <c r="D39" s="623">
        <v>2346600</v>
      </c>
      <c r="E39" s="623">
        <v>1567600</v>
      </c>
      <c r="F39" s="623">
        <v>2527800</v>
      </c>
      <c r="G39" s="624">
        <v>8481600</v>
      </c>
    </row>
    <row r="40" spans="1:7" ht="13.5" customHeight="1" x14ac:dyDescent="0.2">
      <c r="A40" s="609">
        <v>32</v>
      </c>
      <c r="B40" s="610" t="s">
        <v>242</v>
      </c>
      <c r="C40" s="623">
        <v>3708700</v>
      </c>
      <c r="D40" s="623">
        <v>4020600</v>
      </c>
      <c r="E40" s="623">
        <v>3805500</v>
      </c>
      <c r="F40" s="623">
        <v>4502400</v>
      </c>
      <c r="G40" s="624">
        <v>16037200</v>
      </c>
    </row>
    <row r="41" spans="1:7" ht="13.5" customHeight="1" x14ac:dyDescent="0.2">
      <c r="A41" s="609">
        <v>33</v>
      </c>
      <c r="B41" s="610" t="s">
        <v>243</v>
      </c>
      <c r="C41" s="623">
        <v>1645500</v>
      </c>
      <c r="D41" s="623">
        <v>983600</v>
      </c>
      <c r="E41" s="623">
        <v>1131900</v>
      </c>
      <c r="F41" s="623">
        <v>1278800</v>
      </c>
      <c r="G41" s="624">
        <v>5039800</v>
      </c>
    </row>
    <row r="42" spans="1:7" ht="13.5" customHeight="1" x14ac:dyDescent="0.2">
      <c r="A42" s="609">
        <v>34</v>
      </c>
      <c r="B42" s="610" t="s">
        <v>244</v>
      </c>
      <c r="C42" s="623">
        <v>3425800</v>
      </c>
      <c r="D42" s="623">
        <v>4240400</v>
      </c>
      <c r="E42" s="623">
        <v>3385300</v>
      </c>
      <c r="F42" s="623">
        <v>4595800</v>
      </c>
      <c r="G42" s="624">
        <v>15647300</v>
      </c>
    </row>
    <row r="43" spans="1:7" ht="13.5" customHeight="1" x14ac:dyDescent="0.2">
      <c r="A43" s="609">
        <v>35</v>
      </c>
      <c r="B43" s="610" t="s">
        <v>245</v>
      </c>
      <c r="C43" s="623">
        <v>1490700</v>
      </c>
      <c r="D43" s="623">
        <v>1578500</v>
      </c>
      <c r="E43" s="623">
        <v>1238800</v>
      </c>
      <c r="F43" s="623">
        <v>1671700</v>
      </c>
      <c r="G43" s="624">
        <v>5979700</v>
      </c>
    </row>
    <row r="44" spans="1:7" ht="13.5" customHeight="1" x14ac:dyDescent="0.2">
      <c r="A44" s="609">
        <v>36</v>
      </c>
      <c r="B44" s="610" t="s">
        <v>246</v>
      </c>
      <c r="C44" s="623">
        <v>3185700</v>
      </c>
      <c r="D44" s="623">
        <v>4311300</v>
      </c>
      <c r="E44" s="623">
        <v>3544100</v>
      </c>
      <c r="F44" s="623">
        <v>5053500</v>
      </c>
      <c r="G44" s="624">
        <v>16094600</v>
      </c>
    </row>
    <row r="45" spans="1:7" ht="13.5" customHeight="1" x14ac:dyDescent="0.2">
      <c r="A45" s="609">
        <v>37</v>
      </c>
      <c r="B45" s="610" t="s">
        <v>247</v>
      </c>
      <c r="C45" s="623">
        <v>6533200</v>
      </c>
      <c r="D45" s="623">
        <v>7075800</v>
      </c>
      <c r="E45" s="623">
        <v>6278700</v>
      </c>
      <c r="F45" s="623">
        <v>8359700</v>
      </c>
      <c r="G45" s="624">
        <v>28247400</v>
      </c>
    </row>
    <row r="46" spans="1:7" ht="13.5" customHeight="1" x14ac:dyDescent="0.2">
      <c r="A46" s="609">
        <v>38</v>
      </c>
      <c r="B46" s="610" t="s">
        <v>248</v>
      </c>
      <c r="C46" s="623">
        <v>3696000</v>
      </c>
      <c r="D46" s="623">
        <v>3750000</v>
      </c>
      <c r="E46" s="623">
        <v>3174700</v>
      </c>
      <c r="F46" s="623">
        <v>4921000</v>
      </c>
      <c r="G46" s="624">
        <v>15541700</v>
      </c>
    </row>
    <row r="47" spans="1:7" ht="13.5" customHeight="1" x14ac:dyDescent="0.2">
      <c r="A47" s="609">
        <v>39</v>
      </c>
      <c r="B47" s="610" t="s">
        <v>249</v>
      </c>
      <c r="C47" s="623">
        <v>3612700</v>
      </c>
      <c r="D47" s="623">
        <v>4685500</v>
      </c>
      <c r="E47" s="623">
        <v>3875800</v>
      </c>
      <c r="F47" s="623">
        <v>5360400</v>
      </c>
      <c r="G47" s="624">
        <v>17534400</v>
      </c>
    </row>
    <row r="48" spans="1:7" ht="13.5" customHeight="1" x14ac:dyDescent="0.2">
      <c r="A48" s="609">
        <v>40</v>
      </c>
      <c r="B48" s="610" t="s">
        <v>250</v>
      </c>
      <c r="C48" s="623">
        <v>725200</v>
      </c>
      <c r="D48" s="623">
        <v>1287300</v>
      </c>
      <c r="E48" s="623">
        <v>1450600</v>
      </c>
      <c r="F48" s="623">
        <v>1071300</v>
      </c>
      <c r="G48" s="624">
        <v>4534400</v>
      </c>
    </row>
    <row r="49" spans="1:7" ht="13.5" customHeight="1" x14ac:dyDescent="0.2">
      <c r="A49" s="609">
        <v>41</v>
      </c>
      <c r="B49" s="610" t="s">
        <v>251</v>
      </c>
      <c r="C49" s="623">
        <v>4124900</v>
      </c>
      <c r="D49" s="623">
        <v>3632900</v>
      </c>
      <c r="E49" s="623">
        <v>3341200</v>
      </c>
      <c r="F49" s="623">
        <v>4823000</v>
      </c>
      <c r="G49" s="624">
        <v>15922000</v>
      </c>
    </row>
    <row r="50" spans="1:7" ht="13.5" customHeight="1" x14ac:dyDescent="0.2">
      <c r="A50" s="609">
        <v>42</v>
      </c>
      <c r="B50" s="610" t="s">
        <v>252</v>
      </c>
      <c r="C50" s="623">
        <v>5517400</v>
      </c>
      <c r="D50" s="623">
        <v>5794800</v>
      </c>
      <c r="E50" s="623">
        <v>4463800</v>
      </c>
      <c r="F50" s="623">
        <v>6444700</v>
      </c>
      <c r="G50" s="624">
        <v>22220700</v>
      </c>
    </row>
    <row r="51" spans="1:7" ht="13.5" customHeight="1" x14ac:dyDescent="0.2">
      <c r="A51" s="609">
        <v>43</v>
      </c>
      <c r="B51" s="610" t="s">
        <v>253</v>
      </c>
      <c r="C51" s="623">
        <v>3775000</v>
      </c>
      <c r="D51" s="623">
        <v>4768500</v>
      </c>
      <c r="E51" s="623">
        <v>3991500</v>
      </c>
      <c r="F51" s="623">
        <v>5081100</v>
      </c>
      <c r="G51" s="624">
        <v>17616100</v>
      </c>
    </row>
    <row r="52" spans="1:7" ht="13.5" customHeight="1" thickBot="1" x14ac:dyDescent="0.25">
      <c r="A52" s="615" t="s">
        <v>254</v>
      </c>
      <c r="B52" s="616"/>
      <c r="C52" s="625">
        <v>151430500</v>
      </c>
      <c r="D52" s="625">
        <v>166142900</v>
      </c>
      <c r="E52" s="625">
        <v>137403300</v>
      </c>
      <c r="F52" s="625">
        <v>212235200</v>
      </c>
      <c r="G52" s="626">
        <v>667211900</v>
      </c>
    </row>
    <row r="53" spans="1:7" ht="13.5" customHeight="1" x14ac:dyDescent="0.2">
      <c r="A53" s="619">
        <v>44</v>
      </c>
      <c r="B53" s="620" t="s">
        <v>255</v>
      </c>
      <c r="C53" s="621">
        <v>421300</v>
      </c>
      <c r="D53" s="621">
        <v>836400</v>
      </c>
      <c r="E53" s="621">
        <v>416700</v>
      </c>
      <c r="F53" s="621">
        <v>565300</v>
      </c>
      <c r="G53" s="622">
        <v>2239700</v>
      </c>
    </row>
    <row r="54" spans="1:7" ht="13.5" customHeight="1" x14ac:dyDescent="0.2">
      <c r="A54" s="609">
        <v>45</v>
      </c>
      <c r="B54" s="610" t="s">
        <v>256</v>
      </c>
      <c r="C54" s="623">
        <v>921700</v>
      </c>
      <c r="D54" s="623">
        <v>1282300</v>
      </c>
      <c r="E54" s="623">
        <v>1502300</v>
      </c>
      <c r="F54" s="623">
        <v>1802000</v>
      </c>
      <c r="G54" s="624">
        <v>5508300</v>
      </c>
    </row>
    <row r="55" spans="1:7" ht="13.5" customHeight="1" x14ac:dyDescent="0.2">
      <c r="A55" s="609">
        <v>46</v>
      </c>
      <c r="B55" s="610" t="s">
        <v>257</v>
      </c>
      <c r="C55" s="623">
        <v>575200</v>
      </c>
      <c r="D55" s="623">
        <v>569700</v>
      </c>
      <c r="E55" s="623">
        <v>644500</v>
      </c>
      <c r="F55" s="623">
        <v>970100</v>
      </c>
      <c r="G55" s="624">
        <v>2759500</v>
      </c>
    </row>
    <row r="56" spans="1:7" ht="13.5" customHeight="1" x14ac:dyDescent="0.2">
      <c r="A56" s="609">
        <v>47</v>
      </c>
      <c r="B56" s="610" t="s">
        <v>258</v>
      </c>
      <c r="C56" s="623">
        <v>2549400</v>
      </c>
      <c r="D56" s="623">
        <v>3076300</v>
      </c>
      <c r="E56" s="623">
        <v>2353600</v>
      </c>
      <c r="F56" s="623">
        <v>4491600</v>
      </c>
      <c r="G56" s="624">
        <v>12470900</v>
      </c>
    </row>
    <row r="57" spans="1:7" ht="13.5" customHeight="1" x14ac:dyDescent="0.2">
      <c r="A57" s="609">
        <v>48</v>
      </c>
      <c r="B57" s="610" t="s">
        <v>259</v>
      </c>
      <c r="C57" s="623">
        <v>1522900</v>
      </c>
      <c r="D57" s="623">
        <v>1593300</v>
      </c>
      <c r="E57" s="623">
        <v>1150200</v>
      </c>
      <c r="F57" s="623">
        <v>1906500</v>
      </c>
      <c r="G57" s="624">
        <v>6172900</v>
      </c>
    </row>
    <row r="58" spans="1:7" ht="13.5" customHeight="1" x14ac:dyDescent="0.2">
      <c r="A58" s="609">
        <v>49</v>
      </c>
      <c r="B58" s="610" t="s">
        <v>260</v>
      </c>
      <c r="C58" s="623">
        <v>1778500</v>
      </c>
      <c r="D58" s="623">
        <v>1483000</v>
      </c>
      <c r="E58" s="623">
        <v>989300</v>
      </c>
      <c r="F58" s="623">
        <v>1641800</v>
      </c>
      <c r="G58" s="624">
        <v>5892600</v>
      </c>
    </row>
    <row r="59" spans="1:7" ht="13.5" customHeight="1" x14ac:dyDescent="0.2">
      <c r="A59" s="609">
        <v>50</v>
      </c>
      <c r="B59" s="610" t="s">
        <v>261</v>
      </c>
      <c r="C59" s="623">
        <v>357500</v>
      </c>
      <c r="D59" s="623">
        <v>429300</v>
      </c>
      <c r="E59" s="623">
        <v>581100</v>
      </c>
      <c r="F59" s="623">
        <v>510700</v>
      </c>
      <c r="G59" s="624">
        <v>1878600</v>
      </c>
    </row>
    <row r="60" spans="1:7" ht="13.5" customHeight="1" x14ac:dyDescent="0.2">
      <c r="A60" s="609">
        <v>51</v>
      </c>
      <c r="B60" s="610" t="s">
        <v>262</v>
      </c>
      <c r="C60" s="623">
        <v>1450200</v>
      </c>
      <c r="D60" s="623">
        <v>1417700</v>
      </c>
      <c r="E60" s="623">
        <v>1055300</v>
      </c>
      <c r="F60" s="623">
        <v>1414500</v>
      </c>
      <c r="G60" s="624">
        <v>5337700</v>
      </c>
    </row>
    <row r="61" spans="1:7" ht="13.5" customHeight="1" x14ac:dyDescent="0.2">
      <c r="A61" s="609">
        <v>52</v>
      </c>
      <c r="B61" s="610" t="s">
        <v>263</v>
      </c>
      <c r="C61" s="623">
        <v>1555400</v>
      </c>
      <c r="D61" s="623">
        <v>2126900</v>
      </c>
      <c r="E61" s="623">
        <v>1501400</v>
      </c>
      <c r="F61" s="623">
        <v>1819300</v>
      </c>
      <c r="G61" s="624">
        <v>7003000</v>
      </c>
    </row>
    <row r="62" spans="1:7" ht="13.5" customHeight="1" x14ac:dyDescent="0.2">
      <c r="A62" s="609">
        <v>53</v>
      </c>
      <c r="B62" s="610" t="s">
        <v>264</v>
      </c>
      <c r="C62" s="623">
        <v>568900</v>
      </c>
      <c r="D62" s="623">
        <v>630000</v>
      </c>
      <c r="E62" s="623">
        <v>765500</v>
      </c>
      <c r="F62" s="623">
        <v>1165400</v>
      </c>
      <c r="G62" s="624">
        <v>3129800</v>
      </c>
    </row>
    <row r="63" spans="1:7" ht="13.5" customHeight="1" x14ac:dyDescent="0.2">
      <c r="A63" s="609">
        <v>54</v>
      </c>
      <c r="B63" s="610" t="s">
        <v>265</v>
      </c>
      <c r="C63" s="623">
        <v>380700</v>
      </c>
      <c r="D63" s="623">
        <v>499200</v>
      </c>
      <c r="E63" s="623">
        <v>201100</v>
      </c>
      <c r="F63" s="623">
        <v>555600</v>
      </c>
      <c r="G63" s="624">
        <v>1636600</v>
      </c>
    </row>
    <row r="64" spans="1:7" ht="13.5" customHeight="1" x14ac:dyDescent="0.2">
      <c r="A64" s="609">
        <v>55</v>
      </c>
      <c r="B64" s="610" t="s">
        <v>266</v>
      </c>
      <c r="C64" s="623">
        <v>1008700</v>
      </c>
      <c r="D64" s="623">
        <v>912100</v>
      </c>
      <c r="E64" s="623">
        <v>669300</v>
      </c>
      <c r="F64" s="623">
        <v>756900</v>
      </c>
      <c r="G64" s="624">
        <v>3347000</v>
      </c>
    </row>
    <row r="65" spans="1:7" ht="13.5" customHeight="1" x14ac:dyDescent="0.2">
      <c r="A65" s="609">
        <v>56</v>
      </c>
      <c r="B65" s="610" t="s">
        <v>267</v>
      </c>
      <c r="C65" s="623">
        <v>1062900</v>
      </c>
      <c r="D65" s="623">
        <v>1313400</v>
      </c>
      <c r="E65" s="623">
        <v>861900</v>
      </c>
      <c r="F65" s="623">
        <v>995500</v>
      </c>
      <c r="G65" s="624">
        <v>4233700</v>
      </c>
    </row>
    <row r="66" spans="1:7" ht="13.5" customHeight="1" x14ac:dyDescent="0.2">
      <c r="A66" s="609">
        <v>57</v>
      </c>
      <c r="B66" s="610" t="s">
        <v>268</v>
      </c>
      <c r="C66" s="623">
        <v>2592600</v>
      </c>
      <c r="D66" s="623">
        <v>3213500</v>
      </c>
      <c r="E66" s="623">
        <v>2076300</v>
      </c>
      <c r="F66" s="623">
        <v>3604300</v>
      </c>
      <c r="G66" s="624">
        <v>11486700</v>
      </c>
    </row>
    <row r="67" spans="1:7" ht="13.5" customHeight="1" x14ac:dyDescent="0.2">
      <c r="A67" s="609">
        <v>58</v>
      </c>
      <c r="B67" s="610" t="s">
        <v>269</v>
      </c>
      <c r="C67" s="623">
        <v>826000</v>
      </c>
      <c r="D67" s="623">
        <v>1239200</v>
      </c>
      <c r="E67" s="623">
        <v>712700</v>
      </c>
      <c r="F67" s="623">
        <v>1058700</v>
      </c>
      <c r="G67" s="624">
        <v>3836600</v>
      </c>
    </row>
    <row r="68" spans="1:7" ht="13.5" customHeight="1" x14ac:dyDescent="0.2">
      <c r="A68" s="609">
        <v>59</v>
      </c>
      <c r="B68" s="610" t="s">
        <v>270</v>
      </c>
      <c r="C68" s="623">
        <v>6800800</v>
      </c>
      <c r="D68" s="623">
        <v>7197900</v>
      </c>
      <c r="E68" s="623">
        <v>5878200</v>
      </c>
      <c r="F68" s="623">
        <v>7753700</v>
      </c>
      <c r="G68" s="624">
        <v>27630600</v>
      </c>
    </row>
    <row r="69" spans="1:7" ht="13.5" customHeight="1" x14ac:dyDescent="0.2">
      <c r="A69" s="609">
        <v>60</v>
      </c>
      <c r="B69" s="610" t="s">
        <v>271</v>
      </c>
      <c r="C69" s="623">
        <v>2871300</v>
      </c>
      <c r="D69" s="623">
        <v>2833200</v>
      </c>
      <c r="E69" s="623">
        <v>2251900</v>
      </c>
      <c r="F69" s="623">
        <v>3185400</v>
      </c>
      <c r="G69" s="624">
        <v>11141800</v>
      </c>
    </row>
    <row r="70" spans="1:7" ht="13.5" customHeight="1" x14ac:dyDescent="0.2">
      <c r="A70" s="609">
        <v>61</v>
      </c>
      <c r="B70" s="610" t="s">
        <v>272</v>
      </c>
      <c r="C70" s="623">
        <v>5323700</v>
      </c>
      <c r="D70" s="623">
        <v>7770600</v>
      </c>
      <c r="E70" s="623">
        <v>4663600</v>
      </c>
      <c r="F70" s="623">
        <v>6655900</v>
      </c>
      <c r="G70" s="624">
        <v>24413800</v>
      </c>
    </row>
    <row r="71" spans="1:7" ht="13.5" customHeight="1" x14ac:dyDescent="0.2">
      <c r="A71" s="609">
        <v>62</v>
      </c>
      <c r="B71" s="610" t="s">
        <v>273</v>
      </c>
      <c r="C71" s="623">
        <v>1707100</v>
      </c>
      <c r="D71" s="623">
        <v>1988600</v>
      </c>
      <c r="E71" s="623">
        <v>1286800</v>
      </c>
      <c r="F71" s="623">
        <v>1993700</v>
      </c>
      <c r="G71" s="624">
        <v>6976200</v>
      </c>
    </row>
    <row r="72" spans="1:7" ht="13.5" customHeight="1" x14ac:dyDescent="0.2">
      <c r="A72" s="609">
        <v>63</v>
      </c>
      <c r="B72" s="610" t="s">
        <v>274</v>
      </c>
      <c r="C72" s="623">
        <v>2397600</v>
      </c>
      <c r="D72" s="623">
        <v>2558100</v>
      </c>
      <c r="E72" s="623">
        <v>2053200</v>
      </c>
      <c r="F72" s="623">
        <v>3001300</v>
      </c>
      <c r="G72" s="624">
        <v>10010200</v>
      </c>
    </row>
    <row r="73" spans="1:7" ht="13.5" customHeight="1" x14ac:dyDescent="0.2">
      <c r="A73" s="609">
        <v>64</v>
      </c>
      <c r="B73" s="610" t="s">
        <v>275</v>
      </c>
      <c r="C73" s="623">
        <v>1350100</v>
      </c>
      <c r="D73" s="623">
        <v>1530400</v>
      </c>
      <c r="E73" s="623">
        <v>1039800</v>
      </c>
      <c r="F73" s="623">
        <v>1511000</v>
      </c>
      <c r="G73" s="624">
        <v>5431300</v>
      </c>
    </row>
    <row r="74" spans="1:7" ht="13.5" customHeight="1" x14ac:dyDescent="0.2">
      <c r="A74" s="609">
        <v>65</v>
      </c>
      <c r="B74" s="610" t="s">
        <v>276</v>
      </c>
      <c r="C74" s="623">
        <v>8269100</v>
      </c>
      <c r="D74" s="623">
        <v>10688700</v>
      </c>
      <c r="E74" s="623">
        <v>7984100</v>
      </c>
      <c r="F74" s="623">
        <v>11078300</v>
      </c>
      <c r="G74" s="624">
        <v>38020200</v>
      </c>
    </row>
    <row r="75" spans="1:7" ht="13.5" customHeight="1" x14ac:dyDescent="0.2">
      <c r="A75" s="609">
        <v>66</v>
      </c>
      <c r="B75" s="610" t="s">
        <v>277</v>
      </c>
      <c r="C75" s="623">
        <v>1185600</v>
      </c>
      <c r="D75" s="623">
        <v>1809600</v>
      </c>
      <c r="E75" s="623">
        <v>1455000</v>
      </c>
      <c r="F75" s="623">
        <v>2148200</v>
      </c>
      <c r="G75" s="624">
        <v>6598400</v>
      </c>
    </row>
    <row r="76" spans="1:7" ht="13.5" customHeight="1" x14ac:dyDescent="0.2">
      <c r="A76" s="609">
        <v>67</v>
      </c>
      <c r="B76" s="610" t="s">
        <v>278</v>
      </c>
      <c r="C76" s="623">
        <v>1358500</v>
      </c>
      <c r="D76" s="623">
        <v>1257000</v>
      </c>
      <c r="E76" s="623">
        <v>556100</v>
      </c>
      <c r="F76" s="623">
        <v>1303600</v>
      </c>
      <c r="G76" s="624">
        <v>4475200</v>
      </c>
    </row>
    <row r="77" spans="1:7" ht="13.5" customHeight="1" x14ac:dyDescent="0.2">
      <c r="A77" s="609">
        <v>68</v>
      </c>
      <c r="B77" s="610" t="s">
        <v>279</v>
      </c>
      <c r="C77" s="623">
        <v>1570600</v>
      </c>
      <c r="D77" s="623">
        <v>2104200</v>
      </c>
      <c r="E77" s="623">
        <v>1820800</v>
      </c>
      <c r="F77" s="623">
        <v>2465700</v>
      </c>
      <c r="G77" s="624">
        <v>7961300</v>
      </c>
    </row>
    <row r="78" spans="1:7" ht="13.5" customHeight="1" x14ac:dyDescent="0.2">
      <c r="A78" s="609">
        <v>69</v>
      </c>
      <c r="B78" s="610" t="s">
        <v>280</v>
      </c>
      <c r="C78" s="623">
        <v>2908200</v>
      </c>
      <c r="D78" s="623">
        <v>3686700</v>
      </c>
      <c r="E78" s="623">
        <v>3283600</v>
      </c>
      <c r="F78" s="623">
        <v>4348300</v>
      </c>
      <c r="G78" s="624">
        <v>14226800</v>
      </c>
    </row>
    <row r="79" spans="1:7" ht="13.5" customHeight="1" x14ac:dyDescent="0.2">
      <c r="A79" s="609">
        <v>70</v>
      </c>
      <c r="B79" s="610" t="s">
        <v>281</v>
      </c>
      <c r="C79" s="623">
        <v>2209600</v>
      </c>
      <c r="D79" s="623">
        <v>3047300</v>
      </c>
      <c r="E79" s="623">
        <v>3195600</v>
      </c>
      <c r="F79" s="623">
        <v>4150400</v>
      </c>
      <c r="G79" s="624">
        <v>12602900</v>
      </c>
    </row>
    <row r="80" spans="1:7" ht="13.5" customHeight="1" x14ac:dyDescent="0.2">
      <c r="A80" s="609">
        <v>71</v>
      </c>
      <c r="B80" s="610" t="s">
        <v>282</v>
      </c>
      <c r="C80" s="623">
        <v>2412900</v>
      </c>
      <c r="D80" s="623">
        <v>3458100</v>
      </c>
      <c r="E80" s="623">
        <v>2319400</v>
      </c>
      <c r="F80" s="623">
        <v>3409500</v>
      </c>
      <c r="G80" s="624">
        <v>11599900</v>
      </c>
    </row>
    <row r="81" spans="1:7" ht="13.5" customHeight="1" x14ac:dyDescent="0.2">
      <c r="A81" s="609">
        <v>72</v>
      </c>
      <c r="B81" s="610" t="s">
        <v>283</v>
      </c>
      <c r="C81" s="623">
        <v>2882600</v>
      </c>
      <c r="D81" s="623">
        <v>3479400</v>
      </c>
      <c r="E81" s="623">
        <v>2804700</v>
      </c>
      <c r="F81" s="623">
        <v>3431400</v>
      </c>
      <c r="G81" s="624">
        <v>12598100</v>
      </c>
    </row>
    <row r="82" spans="1:7" ht="13.5" customHeight="1" x14ac:dyDescent="0.2">
      <c r="A82" s="609">
        <v>73</v>
      </c>
      <c r="B82" s="610" t="s">
        <v>284</v>
      </c>
      <c r="C82" s="623">
        <v>2316100</v>
      </c>
      <c r="D82" s="623">
        <v>2542500</v>
      </c>
      <c r="E82" s="623">
        <v>1823700</v>
      </c>
      <c r="F82" s="623">
        <v>2844400</v>
      </c>
      <c r="G82" s="624">
        <v>9526700</v>
      </c>
    </row>
    <row r="83" spans="1:7" ht="13.5" customHeight="1" x14ac:dyDescent="0.2">
      <c r="A83" s="609">
        <v>74</v>
      </c>
      <c r="B83" s="610" t="s">
        <v>285</v>
      </c>
      <c r="C83" s="623">
        <v>4978200</v>
      </c>
      <c r="D83" s="623">
        <v>5153200</v>
      </c>
      <c r="E83" s="623">
        <v>4338600</v>
      </c>
      <c r="F83" s="623">
        <v>7891100</v>
      </c>
      <c r="G83" s="624">
        <v>22361100</v>
      </c>
    </row>
    <row r="84" spans="1:7" ht="13.5" customHeight="1" x14ac:dyDescent="0.2">
      <c r="A84" s="609">
        <v>75</v>
      </c>
      <c r="B84" s="610" t="s">
        <v>286</v>
      </c>
      <c r="C84" s="623">
        <v>1594300</v>
      </c>
      <c r="D84" s="623">
        <v>1979600</v>
      </c>
      <c r="E84" s="623">
        <v>1056800</v>
      </c>
      <c r="F84" s="623">
        <v>2101300</v>
      </c>
      <c r="G84" s="624">
        <v>6732000</v>
      </c>
    </row>
    <row r="85" spans="1:7" ht="13.5" customHeight="1" x14ac:dyDescent="0.2">
      <c r="A85" s="609">
        <v>76</v>
      </c>
      <c r="B85" s="610" t="s">
        <v>287</v>
      </c>
      <c r="C85" s="623">
        <v>1327900</v>
      </c>
      <c r="D85" s="623">
        <v>1233400</v>
      </c>
      <c r="E85" s="623">
        <v>1254200</v>
      </c>
      <c r="F85" s="623">
        <v>1960400</v>
      </c>
      <c r="G85" s="624">
        <v>5775900</v>
      </c>
    </row>
    <row r="86" spans="1:7" ht="13.5" customHeight="1" x14ac:dyDescent="0.2">
      <c r="A86" s="609">
        <v>77</v>
      </c>
      <c r="B86" s="610" t="s">
        <v>288</v>
      </c>
      <c r="C86" s="623">
        <v>4880200</v>
      </c>
      <c r="D86" s="623">
        <v>5496200</v>
      </c>
      <c r="E86" s="623">
        <v>5210900</v>
      </c>
      <c r="F86" s="623">
        <v>7037600</v>
      </c>
      <c r="G86" s="624">
        <v>22624900</v>
      </c>
    </row>
    <row r="87" spans="1:7" ht="13.5" customHeight="1" x14ac:dyDescent="0.2">
      <c r="A87" s="609">
        <v>78</v>
      </c>
      <c r="B87" s="610" t="s">
        <v>289</v>
      </c>
      <c r="C87" s="623">
        <v>580200</v>
      </c>
      <c r="D87" s="623">
        <v>650800</v>
      </c>
      <c r="E87" s="623">
        <v>503500</v>
      </c>
      <c r="F87" s="623">
        <v>1712400</v>
      </c>
      <c r="G87" s="624">
        <v>3446900</v>
      </c>
    </row>
    <row r="88" spans="1:7" ht="13.5" customHeight="1" x14ac:dyDescent="0.2">
      <c r="A88" s="609">
        <v>79</v>
      </c>
      <c r="B88" s="610" t="s">
        <v>290</v>
      </c>
      <c r="C88" s="623">
        <v>629800</v>
      </c>
      <c r="D88" s="623">
        <v>2024200</v>
      </c>
      <c r="E88" s="623">
        <v>2359300</v>
      </c>
      <c r="F88" s="623">
        <v>1292600</v>
      </c>
      <c r="G88" s="624">
        <v>6305900</v>
      </c>
    </row>
    <row r="89" spans="1:7" ht="13.5" customHeight="1" x14ac:dyDescent="0.2">
      <c r="A89" s="609">
        <v>80</v>
      </c>
      <c r="B89" s="610" t="s">
        <v>291</v>
      </c>
      <c r="C89" s="623">
        <v>1699000</v>
      </c>
      <c r="D89" s="623">
        <v>1149400</v>
      </c>
      <c r="E89" s="623">
        <v>1040200</v>
      </c>
      <c r="F89" s="623">
        <v>1207100</v>
      </c>
      <c r="G89" s="624">
        <v>5095700</v>
      </c>
    </row>
    <row r="90" spans="1:7" ht="13.5" customHeight="1" x14ac:dyDescent="0.2">
      <c r="A90" s="609">
        <v>81</v>
      </c>
      <c r="B90" s="610" t="s">
        <v>292</v>
      </c>
      <c r="C90" s="623">
        <v>1632500</v>
      </c>
      <c r="D90" s="623">
        <v>1803300</v>
      </c>
      <c r="E90" s="623">
        <v>1316800</v>
      </c>
      <c r="F90" s="623">
        <v>1677000</v>
      </c>
      <c r="G90" s="624">
        <v>6429600</v>
      </c>
    </row>
    <row r="91" spans="1:7" ht="13.5" customHeight="1" x14ac:dyDescent="0.2">
      <c r="A91" s="609">
        <v>82</v>
      </c>
      <c r="B91" s="610" t="s">
        <v>293</v>
      </c>
      <c r="C91" s="623">
        <v>949400</v>
      </c>
      <c r="D91" s="623">
        <v>995200</v>
      </c>
      <c r="E91" s="623">
        <v>775900</v>
      </c>
      <c r="F91" s="623">
        <v>954100</v>
      </c>
      <c r="G91" s="624">
        <v>3674600</v>
      </c>
    </row>
    <row r="92" spans="1:7" ht="13.5" customHeight="1" x14ac:dyDescent="0.2">
      <c r="A92" s="609">
        <v>83</v>
      </c>
      <c r="B92" s="610" t="s">
        <v>294</v>
      </c>
      <c r="C92" s="623">
        <v>896400</v>
      </c>
      <c r="D92" s="623">
        <v>1248100</v>
      </c>
      <c r="E92" s="623">
        <v>646800</v>
      </c>
      <c r="F92" s="623">
        <v>1067900</v>
      </c>
      <c r="G92" s="624">
        <v>3859200</v>
      </c>
    </row>
    <row r="93" spans="1:7" ht="13.5" customHeight="1" x14ac:dyDescent="0.2">
      <c r="A93" s="609">
        <v>84</v>
      </c>
      <c r="B93" s="610" t="s">
        <v>295</v>
      </c>
      <c r="C93" s="623">
        <v>2020100</v>
      </c>
      <c r="D93" s="623">
        <v>1699700</v>
      </c>
      <c r="E93" s="623">
        <v>1512800</v>
      </c>
      <c r="F93" s="623">
        <v>2272500</v>
      </c>
      <c r="G93" s="624">
        <v>7505100</v>
      </c>
    </row>
    <row r="94" spans="1:7" ht="13.5" customHeight="1" x14ac:dyDescent="0.2">
      <c r="A94" s="609">
        <v>85</v>
      </c>
      <c r="B94" s="610" t="s">
        <v>296</v>
      </c>
      <c r="C94" s="623">
        <v>530300</v>
      </c>
      <c r="D94" s="623">
        <v>740400</v>
      </c>
      <c r="E94" s="623">
        <v>380000</v>
      </c>
      <c r="F94" s="623">
        <v>632900</v>
      </c>
      <c r="G94" s="624">
        <v>2283600</v>
      </c>
    </row>
    <row r="95" spans="1:7" ht="13.5" customHeight="1" x14ac:dyDescent="0.2">
      <c r="A95" s="609">
        <v>86</v>
      </c>
      <c r="B95" s="610" t="s">
        <v>297</v>
      </c>
      <c r="C95" s="623">
        <v>1929300</v>
      </c>
      <c r="D95" s="623">
        <v>2436600</v>
      </c>
      <c r="E95" s="623">
        <v>1869200</v>
      </c>
      <c r="F95" s="623">
        <v>2498700</v>
      </c>
      <c r="G95" s="624">
        <v>8733800</v>
      </c>
    </row>
    <row r="96" spans="1:7" ht="13.5" customHeight="1" x14ac:dyDescent="0.2">
      <c r="A96" s="609">
        <v>87</v>
      </c>
      <c r="B96" s="610" t="s">
        <v>298</v>
      </c>
      <c r="C96" s="623">
        <v>863900</v>
      </c>
      <c r="D96" s="623">
        <v>806100</v>
      </c>
      <c r="E96" s="623">
        <v>466200</v>
      </c>
      <c r="F96" s="623">
        <v>766100</v>
      </c>
      <c r="G96" s="624">
        <v>2902300</v>
      </c>
    </row>
    <row r="97" spans="1:7" ht="13.5" customHeight="1" x14ac:dyDescent="0.2">
      <c r="A97" s="609">
        <v>88</v>
      </c>
      <c r="B97" s="610" t="s">
        <v>299</v>
      </c>
      <c r="C97" s="623">
        <v>4255700</v>
      </c>
      <c r="D97" s="623">
        <v>5800700</v>
      </c>
      <c r="E97" s="623">
        <v>3147700</v>
      </c>
      <c r="F97" s="623">
        <v>5135100</v>
      </c>
      <c r="G97" s="624">
        <v>18339200</v>
      </c>
    </row>
    <row r="98" spans="1:7" ht="13.5" customHeight="1" x14ac:dyDescent="0.2">
      <c r="A98" s="609">
        <v>89</v>
      </c>
      <c r="B98" s="610" t="s">
        <v>300</v>
      </c>
      <c r="C98" s="623">
        <v>2492300</v>
      </c>
      <c r="D98" s="623">
        <v>2447100</v>
      </c>
      <c r="E98" s="623">
        <v>2216600</v>
      </c>
      <c r="F98" s="623">
        <v>3659300</v>
      </c>
      <c r="G98" s="624">
        <v>10815300</v>
      </c>
    </row>
    <row r="99" spans="1:7" ht="13.5" customHeight="1" x14ac:dyDescent="0.2">
      <c r="A99" s="609">
        <v>90</v>
      </c>
      <c r="B99" s="610" t="s">
        <v>301</v>
      </c>
      <c r="C99" s="623">
        <v>984300</v>
      </c>
      <c r="D99" s="623">
        <v>779800</v>
      </c>
      <c r="E99" s="623">
        <v>833000</v>
      </c>
      <c r="F99" s="623">
        <v>1125400</v>
      </c>
      <c r="G99" s="624">
        <v>3722500</v>
      </c>
    </row>
    <row r="100" spans="1:7" ht="13.5" customHeight="1" x14ac:dyDescent="0.2">
      <c r="A100" s="609">
        <v>91</v>
      </c>
      <c r="B100" s="610" t="s">
        <v>302</v>
      </c>
      <c r="C100" s="623">
        <v>2095600</v>
      </c>
      <c r="D100" s="623">
        <v>2325000</v>
      </c>
      <c r="E100" s="623">
        <v>1849800</v>
      </c>
      <c r="F100" s="623">
        <v>2493300</v>
      </c>
      <c r="G100" s="624">
        <v>8763700</v>
      </c>
    </row>
    <row r="101" spans="1:7" ht="13.5" customHeight="1" x14ac:dyDescent="0.2">
      <c r="A101" s="609">
        <v>92</v>
      </c>
      <c r="B101" s="610" t="s">
        <v>303</v>
      </c>
      <c r="C101" s="623">
        <v>2135400</v>
      </c>
      <c r="D101" s="623">
        <v>2121800</v>
      </c>
      <c r="E101" s="623">
        <v>1510700</v>
      </c>
      <c r="F101" s="623">
        <v>2933500</v>
      </c>
      <c r="G101" s="624">
        <v>8701400</v>
      </c>
    </row>
    <row r="102" spans="1:7" ht="13.5" customHeight="1" x14ac:dyDescent="0.2">
      <c r="A102" s="609">
        <v>93</v>
      </c>
      <c r="B102" s="610" t="s">
        <v>304</v>
      </c>
      <c r="C102" s="623">
        <v>1577100</v>
      </c>
      <c r="D102" s="623">
        <v>1391200</v>
      </c>
      <c r="E102" s="623">
        <v>1396800</v>
      </c>
      <c r="F102" s="623">
        <v>1942400</v>
      </c>
      <c r="G102" s="624">
        <v>6307500</v>
      </c>
    </row>
    <row r="103" spans="1:7" ht="13.5" customHeight="1" x14ac:dyDescent="0.2">
      <c r="A103" s="609">
        <v>94</v>
      </c>
      <c r="B103" s="610" t="s">
        <v>305</v>
      </c>
      <c r="C103" s="623">
        <v>1167500</v>
      </c>
      <c r="D103" s="623">
        <v>1671100</v>
      </c>
      <c r="E103" s="623">
        <v>975600</v>
      </c>
      <c r="F103" s="623">
        <v>1543600</v>
      </c>
      <c r="G103" s="624">
        <v>5357800</v>
      </c>
    </row>
    <row r="104" spans="1:7" ht="13.5" customHeight="1" x14ac:dyDescent="0.2">
      <c r="A104" s="609">
        <v>95</v>
      </c>
      <c r="B104" s="610" t="s">
        <v>306</v>
      </c>
      <c r="C104" s="623">
        <v>343700</v>
      </c>
      <c r="D104" s="623">
        <v>490100</v>
      </c>
      <c r="E104" s="623">
        <v>244700</v>
      </c>
      <c r="F104" s="623">
        <v>325400</v>
      </c>
      <c r="G104" s="624">
        <v>1403900</v>
      </c>
    </row>
    <row r="105" spans="1:7" ht="13.5" customHeight="1" x14ac:dyDescent="0.2">
      <c r="A105" s="609">
        <v>96</v>
      </c>
      <c r="B105" s="610" t="s">
        <v>307</v>
      </c>
      <c r="C105" s="623">
        <v>1385200</v>
      </c>
      <c r="D105" s="623">
        <v>1505100</v>
      </c>
      <c r="E105" s="623">
        <v>1293500</v>
      </c>
      <c r="F105" s="623">
        <v>1907200</v>
      </c>
      <c r="G105" s="624">
        <v>6091000</v>
      </c>
    </row>
    <row r="106" spans="1:7" ht="13.5" customHeight="1" x14ac:dyDescent="0.2">
      <c r="A106" s="609">
        <v>97</v>
      </c>
      <c r="B106" s="610" t="s">
        <v>308</v>
      </c>
      <c r="C106" s="623">
        <v>551300</v>
      </c>
      <c r="D106" s="623">
        <v>799900</v>
      </c>
      <c r="E106" s="623">
        <v>731000</v>
      </c>
      <c r="F106" s="623">
        <v>1230600</v>
      </c>
      <c r="G106" s="624">
        <v>3312800</v>
      </c>
    </row>
    <row r="107" spans="1:7" ht="13.5" customHeight="1" x14ac:dyDescent="0.2">
      <c r="A107" s="609">
        <v>98</v>
      </c>
      <c r="B107" s="610" t="s">
        <v>309</v>
      </c>
      <c r="C107" s="623">
        <v>687600</v>
      </c>
      <c r="D107" s="623">
        <v>746300</v>
      </c>
      <c r="E107" s="623">
        <v>558300</v>
      </c>
      <c r="F107" s="623">
        <v>862500</v>
      </c>
      <c r="G107" s="624">
        <v>2854700</v>
      </c>
    </row>
    <row r="108" spans="1:7" ht="13.5" customHeight="1" x14ac:dyDescent="0.2">
      <c r="A108" s="609">
        <v>99</v>
      </c>
      <c r="B108" s="610" t="s">
        <v>310</v>
      </c>
      <c r="C108" s="623">
        <v>2070100</v>
      </c>
      <c r="D108" s="623">
        <v>2425600</v>
      </c>
      <c r="E108" s="623">
        <v>1792700</v>
      </c>
      <c r="F108" s="623">
        <v>2646300</v>
      </c>
      <c r="G108" s="624">
        <v>8934700</v>
      </c>
    </row>
    <row r="109" spans="1:7" ht="13.5" customHeight="1" x14ac:dyDescent="0.2">
      <c r="A109" s="609">
        <v>100</v>
      </c>
      <c r="B109" s="610" t="s">
        <v>311</v>
      </c>
      <c r="C109" s="623">
        <v>3312000</v>
      </c>
      <c r="D109" s="623">
        <v>2581200</v>
      </c>
      <c r="E109" s="623">
        <v>4268300</v>
      </c>
      <c r="F109" s="623">
        <v>3417400</v>
      </c>
      <c r="G109" s="624">
        <v>13578900</v>
      </c>
    </row>
    <row r="110" spans="1:7" ht="13.5" customHeight="1" x14ac:dyDescent="0.2">
      <c r="A110" s="609">
        <v>101</v>
      </c>
      <c r="B110" s="610" t="s">
        <v>312</v>
      </c>
      <c r="C110" s="623">
        <v>3201100</v>
      </c>
      <c r="D110" s="623">
        <v>3776600</v>
      </c>
      <c r="E110" s="623">
        <v>5096800</v>
      </c>
      <c r="F110" s="623">
        <v>4087000</v>
      </c>
      <c r="G110" s="624">
        <v>16161500</v>
      </c>
    </row>
    <row r="111" spans="1:7" ht="13.5" customHeight="1" x14ac:dyDescent="0.2">
      <c r="A111" s="609">
        <v>102</v>
      </c>
      <c r="B111" s="610" t="s">
        <v>313</v>
      </c>
      <c r="C111" s="623">
        <v>1491100</v>
      </c>
      <c r="D111" s="623">
        <v>1173100</v>
      </c>
      <c r="E111" s="623">
        <v>1119300</v>
      </c>
      <c r="F111" s="623">
        <v>1795200</v>
      </c>
      <c r="G111" s="624">
        <v>5578700</v>
      </c>
    </row>
    <row r="112" spans="1:7" ht="13.5" customHeight="1" x14ac:dyDescent="0.2">
      <c r="A112" s="609">
        <v>103</v>
      </c>
      <c r="B112" s="610" t="s">
        <v>314</v>
      </c>
      <c r="C112" s="623">
        <v>1040400</v>
      </c>
      <c r="D112" s="623">
        <v>1195300</v>
      </c>
      <c r="E112" s="623">
        <v>1068200</v>
      </c>
      <c r="F112" s="623">
        <v>1801000</v>
      </c>
      <c r="G112" s="624">
        <v>5104900</v>
      </c>
    </row>
    <row r="113" spans="1:7" ht="13.5" customHeight="1" x14ac:dyDescent="0.2">
      <c r="A113" s="609">
        <v>104</v>
      </c>
      <c r="B113" s="610" t="s">
        <v>315</v>
      </c>
      <c r="C113" s="623">
        <v>671400</v>
      </c>
      <c r="D113" s="623">
        <v>598300</v>
      </c>
      <c r="E113" s="623">
        <v>425600</v>
      </c>
      <c r="F113" s="623">
        <v>787600</v>
      </c>
      <c r="G113" s="624">
        <v>2482900</v>
      </c>
    </row>
    <row r="114" spans="1:7" ht="13.5" customHeight="1" x14ac:dyDescent="0.2">
      <c r="A114" s="609">
        <v>105</v>
      </c>
      <c r="B114" s="610" t="s">
        <v>316</v>
      </c>
      <c r="C114" s="623">
        <v>2071300</v>
      </c>
      <c r="D114" s="623">
        <v>2044300</v>
      </c>
      <c r="E114" s="623">
        <v>1770600</v>
      </c>
      <c r="F114" s="623">
        <v>2514400</v>
      </c>
      <c r="G114" s="624">
        <v>8400600</v>
      </c>
    </row>
    <row r="115" spans="1:7" ht="13.5" customHeight="1" x14ac:dyDescent="0.2">
      <c r="A115" s="609">
        <v>106</v>
      </c>
      <c r="B115" s="610" t="s">
        <v>317</v>
      </c>
      <c r="C115" s="623">
        <v>930600</v>
      </c>
      <c r="D115" s="623">
        <v>1205200</v>
      </c>
      <c r="E115" s="623">
        <v>820400</v>
      </c>
      <c r="F115" s="623">
        <v>1160100</v>
      </c>
      <c r="G115" s="624">
        <v>4116300</v>
      </c>
    </row>
    <row r="116" spans="1:7" ht="13.5" customHeight="1" x14ac:dyDescent="0.2">
      <c r="A116" s="609">
        <v>107</v>
      </c>
      <c r="B116" s="610" t="s">
        <v>318</v>
      </c>
      <c r="C116" s="623">
        <v>1434300</v>
      </c>
      <c r="D116" s="623">
        <v>1275300</v>
      </c>
      <c r="E116" s="623">
        <v>1128300</v>
      </c>
      <c r="F116" s="623">
        <v>1276400</v>
      </c>
      <c r="G116" s="624">
        <v>5114300</v>
      </c>
    </row>
    <row r="117" spans="1:7" ht="13.5" customHeight="1" x14ac:dyDescent="0.2">
      <c r="A117" s="609">
        <v>108</v>
      </c>
      <c r="B117" s="610" t="s">
        <v>319</v>
      </c>
      <c r="C117" s="623">
        <v>1039200</v>
      </c>
      <c r="D117" s="623">
        <v>1098900</v>
      </c>
      <c r="E117" s="623">
        <v>1070900</v>
      </c>
      <c r="F117" s="623">
        <v>1765100</v>
      </c>
      <c r="G117" s="624">
        <v>4974100</v>
      </c>
    </row>
    <row r="118" spans="1:7" ht="13.5" customHeight="1" x14ac:dyDescent="0.2">
      <c r="A118" s="609">
        <v>109</v>
      </c>
      <c r="B118" s="610" t="s">
        <v>320</v>
      </c>
      <c r="C118" s="623">
        <v>1133600</v>
      </c>
      <c r="D118" s="623">
        <v>1682700</v>
      </c>
      <c r="E118" s="623">
        <v>1263400</v>
      </c>
      <c r="F118" s="623">
        <v>1783000</v>
      </c>
      <c r="G118" s="624">
        <v>5862700</v>
      </c>
    </row>
    <row r="119" spans="1:7" ht="13.5" customHeight="1" x14ac:dyDescent="0.2">
      <c r="A119" s="609">
        <v>110</v>
      </c>
      <c r="B119" s="610" t="s">
        <v>321</v>
      </c>
      <c r="C119" s="623">
        <v>630600</v>
      </c>
      <c r="D119" s="623">
        <v>775600</v>
      </c>
      <c r="E119" s="623">
        <v>578600</v>
      </c>
      <c r="F119" s="623">
        <v>1041000</v>
      </c>
      <c r="G119" s="624">
        <v>3025800</v>
      </c>
    </row>
    <row r="120" spans="1:7" ht="13.5" customHeight="1" x14ac:dyDescent="0.2">
      <c r="A120" s="609">
        <v>111</v>
      </c>
      <c r="B120" s="610" t="s">
        <v>322</v>
      </c>
      <c r="C120" s="623">
        <v>984200</v>
      </c>
      <c r="D120" s="623">
        <v>1067000</v>
      </c>
      <c r="E120" s="623">
        <v>769700</v>
      </c>
      <c r="F120" s="623">
        <v>1050200</v>
      </c>
      <c r="G120" s="624">
        <v>3871100</v>
      </c>
    </row>
    <row r="121" spans="1:7" ht="13.5" customHeight="1" x14ac:dyDescent="0.2">
      <c r="A121" s="609">
        <v>112</v>
      </c>
      <c r="B121" s="610" t="s">
        <v>323</v>
      </c>
      <c r="C121" s="623">
        <v>724800</v>
      </c>
      <c r="D121" s="623">
        <v>716900</v>
      </c>
      <c r="E121" s="623">
        <v>792200</v>
      </c>
      <c r="F121" s="623">
        <v>907800</v>
      </c>
      <c r="G121" s="624">
        <v>3141700</v>
      </c>
    </row>
    <row r="122" spans="1:7" ht="13.5" customHeight="1" x14ac:dyDescent="0.2">
      <c r="A122" s="609" t="s">
        <v>324</v>
      </c>
      <c r="B122" s="610"/>
      <c r="C122" s="623">
        <v>126057600</v>
      </c>
      <c r="D122" s="623">
        <v>145684900</v>
      </c>
      <c r="E122" s="623">
        <v>117351600</v>
      </c>
      <c r="F122" s="623">
        <v>164801500</v>
      </c>
      <c r="G122" s="624">
        <v>553895600</v>
      </c>
    </row>
    <row r="123" spans="1:7" ht="13.5" customHeight="1" thickBot="1" x14ac:dyDescent="0.25">
      <c r="A123" s="615" t="s">
        <v>325</v>
      </c>
      <c r="B123" s="616"/>
      <c r="C123" s="625">
        <v>277488100</v>
      </c>
      <c r="D123" s="625">
        <v>311827800</v>
      </c>
      <c r="E123" s="625">
        <v>254754900</v>
      </c>
      <c r="F123" s="625">
        <v>377036700</v>
      </c>
      <c r="G123" s="626">
        <v>1221107500</v>
      </c>
    </row>
    <row r="124" spans="1:7" ht="14.25" customHeight="1" thickBot="1" x14ac:dyDescent="0.25">
      <c r="A124" s="731" t="s">
        <v>326</v>
      </c>
      <c r="B124" s="732"/>
      <c r="C124" s="627">
        <f>SUM(C14,C123)</f>
        <v>1328972900</v>
      </c>
      <c r="D124" s="627">
        <f>SUM(D14,D123)</f>
        <v>1266814700</v>
      </c>
      <c r="E124" s="627">
        <f>SUM(E14,E123)</f>
        <v>1079517400</v>
      </c>
      <c r="F124" s="627">
        <f>SUM(F14,F123)</f>
        <v>1469178400</v>
      </c>
      <c r="G124" s="628">
        <f>SUM(G14,G123)</f>
        <v>5144483400</v>
      </c>
    </row>
    <row r="125" spans="1:7" ht="14.25" customHeight="1" thickBot="1" x14ac:dyDescent="0.25">
      <c r="A125" s="731" t="s">
        <v>327</v>
      </c>
      <c r="B125" s="732"/>
      <c r="C125" s="629">
        <v>1066</v>
      </c>
      <c r="D125" s="629">
        <v>837</v>
      </c>
      <c r="E125" s="629">
        <v>576</v>
      </c>
      <c r="F125" s="629">
        <v>1036</v>
      </c>
      <c r="G125" s="630">
        <f>SUM(C125:F125)</f>
        <v>3515</v>
      </c>
    </row>
    <row r="126" spans="1:7" ht="12.75" customHeight="1" x14ac:dyDescent="0.2"/>
    <row r="127" spans="1:7" ht="12.75" customHeight="1" x14ac:dyDescent="0.2"/>
  </sheetData>
  <mergeCells count="3">
    <mergeCell ref="A2:G2"/>
    <mergeCell ref="A124:B124"/>
    <mergeCell ref="A125:B125"/>
  </mergeCells>
  <phoneticPr fontId="3"/>
  <pageMargins left="0.78740157480314965" right="0.78740157480314965" top="0.98425196850393704" bottom="0.98425196850393704" header="0.51181102362204722" footer="0.51181102362204722"/>
  <pageSetup paperSize="9" scale="78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97"/>
  <sheetViews>
    <sheetView workbookViewId="0"/>
  </sheetViews>
  <sheetFormatPr defaultColWidth="6.90625" defaultRowHeight="13" x14ac:dyDescent="0.2"/>
  <cols>
    <col min="1" max="1" width="4.36328125" style="593" customWidth="1"/>
    <col min="2" max="2" width="28.36328125" style="593" bestFit="1" customWidth="1"/>
    <col min="3" max="5" width="14.453125" style="593" bestFit="1" customWidth="1"/>
    <col min="6" max="6" width="15.36328125" style="593" bestFit="1" customWidth="1"/>
    <col min="7" max="256" width="6.90625" style="593"/>
    <col min="257" max="257" width="4.36328125" style="593" customWidth="1"/>
    <col min="258" max="258" width="28.36328125" style="593" bestFit="1" customWidth="1"/>
    <col min="259" max="261" width="14.453125" style="593" bestFit="1" customWidth="1"/>
    <col min="262" max="262" width="15.36328125" style="593" bestFit="1" customWidth="1"/>
    <col min="263" max="512" width="6.90625" style="593"/>
    <col min="513" max="513" width="4.36328125" style="593" customWidth="1"/>
    <col min="514" max="514" width="28.36328125" style="593" bestFit="1" customWidth="1"/>
    <col min="515" max="517" width="14.453125" style="593" bestFit="1" customWidth="1"/>
    <col min="518" max="518" width="15.36328125" style="593" bestFit="1" customWidth="1"/>
    <col min="519" max="768" width="6.90625" style="593"/>
    <col min="769" max="769" width="4.36328125" style="593" customWidth="1"/>
    <col min="770" max="770" width="28.36328125" style="593" bestFit="1" customWidth="1"/>
    <col min="771" max="773" width="14.453125" style="593" bestFit="1" customWidth="1"/>
    <col min="774" max="774" width="15.36328125" style="593" bestFit="1" customWidth="1"/>
    <col min="775" max="1024" width="6.90625" style="593"/>
    <col min="1025" max="1025" width="4.36328125" style="593" customWidth="1"/>
    <col min="1026" max="1026" width="28.36328125" style="593" bestFit="1" customWidth="1"/>
    <col min="1027" max="1029" width="14.453125" style="593" bestFit="1" customWidth="1"/>
    <col min="1030" max="1030" width="15.36328125" style="593" bestFit="1" customWidth="1"/>
    <col min="1031" max="1280" width="6.90625" style="593"/>
    <col min="1281" max="1281" width="4.36328125" style="593" customWidth="1"/>
    <col min="1282" max="1282" width="28.36328125" style="593" bestFit="1" customWidth="1"/>
    <col min="1283" max="1285" width="14.453125" style="593" bestFit="1" customWidth="1"/>
    <col min="1286" max="1286" width="15.36328125" style="593" bestFit="1" customWidth="1"/>
    <col min="1287" max="1536" width="6.90625" style="593"/>
    <col min="1537" max="1537" width="4.36328125" style="593" customWidth="1"/>
    <col min="1538" max="1538" width="28.36328125" style="593" bestFit="1" customWidth="1"/>
    <col min="1539" max="1541" width="14.453125" style="593" bestFit="1" customWidth="1"/>
    <col min="1542" max="1542" width="15.36328125" style="593" bestFit="1" customWidth="1"/>
    <col min="1543" max="1792" width="6.90625" style="593"/>
    <col min="1793" max="1793" width="4.36328125" style="593" customWidth="1"/>
    <col min="1794" max="1794" width="28.36328125" style="593" bestFit="1" customWidth="1"/>
    <col min="1795" max="1797" width="14.453125" style="593" bestFit="1" customWidth="1"/>
    <col min="1798" max="1798" width="15.36328125" style="593" bestFit="1" customWidth="1"/>
    <col min="1799" max="2048" width="6.90625" style="593"/>
    <col min="2049" max="2049" width="4.36328125" style="593" customWidth="1"/>
    <col min="2050" max="2050" width="28.36328125" style="593" bestFit="1" customWidth="1"/>
    <col min="2051" max="2053" width="14.453125" style="593" bestFit="1" customWidth="1"/>
    <col min="2054" max="2054" width="15.36328125" style="593" bestFit="1" customWidth="1"/>
    <col min="2055" max="2304" width="6.90625" style="593"/>
    <col min="2305" max="2305" width="4.36328125" style="593" customWidth="1"/>
    <col min="2306" max="2306" width="28.36328125" style="593" bestFit="1" customWidth="1"/>
    <col min="2307" max="2309" width="14.453125" style="593" bestFit="1" customWidth="1"/>
    <col min="2310" max="2310" width="15.36328125" style="593" bestFit="1" customWidth="1"/>
    <col min="2311" max="2560" width="6.90625" style="593"/>
    <col min="2561" max="2561" width="4.36328125" style="593" customWidth="1"/>
    <col min="2562" max="2562" width="28.36328125" style="593" bestFit="1" customWidth="1"/>
    <col min="2563" max="2565" width="14.453125" style="593" bestFit="1" customWidth="1"/>
    <col min="2566" max="2566" width="15.36328125" style="593" bestFit="1" customWidth="1"/>
    <col min="2567" max="2816" width="6.90625" style="593"/>
    <col min="2817" max="2817" width="4.36328125" style="593" customWidth="1"/>
    <col min="2818" max="2818" width="28.36328125" style="593" bestFit="1" customWidth="1"/>
    <col min="2819" max="2821" width="14.453125" style="593" bestFit="1" customWidth="1"/>
    <col min="2822" max="2822" width="15.36328125" style="593" bestFit="1" customWidth="1"/>
    <col min="2823" max="3072" width="6.90625" style="593"/>
    <col min="3073" max="3073" width="4.36328125" style="593" customWidth="1"/>
    <col min="3074" max="3074" width="28.36328125" style="593" bestFit="1" customWidth="1"/>
    <col min="3075" max="3077" width="14.453125" style="593" bestFit="1" customWidth="1"/>
    <col min="3078" max="3078" width="15.36328125" style="593" bestFit="1" customWidth="1"/>
    <col min="3079" max="3328" width="6.90625" style="593"/>
    <col min="3329" max="3329" width="4.36328125" style="593" customWidth="1"/>
    <col min="3330" max="3330" width="28.36328125" style="593" bestFit="1" customWidth="1"/>
    <col min="3331" max="3333" width="14.453125" style="593" bestFit="1" customWidth="1"/>
    <col min="3334" max="3334" width="15.36328125" style="593" bestFit="1" customWidth="1"/>
    <col min="3335" max="3584" width="6.90625" style="593"/>
    <col min="3585" max="3585" width="4.36328125" style="593" customWidth="1"/>
    <col min="3586" max="3586" width="28.36328125" style="593" bestFit="1" customWidth="1"/>
    <col min="3587" max="3589" width="14.453125" style="593" bestFit="1" customWidth="1"/>
    <col min="3590" max="3590" width="15.36328125" style="593" bestFit="1" customWidth="1"/>
    <col min="3591" max="3840" width="6.90625" style="593"/>
    <col min="3841" max="3841" width="4.36328125" style="593" customWidth="1"/>
    <col min="3842" max="3842" width="28.36328125" style="593" bestFit="1" customWidth="1"/>
    <col min="3843" max="3845" width="14.453125" style="593" bestFit="1" customWidth="1"/>
    <col min="3846" max="3846" width="15.36328125" style="593" bestFit="1" customWidth="1"/>
    <col min="3847" max="4096" width="6.90625" style="593"/>
    <col min="4097" max="4097" width="4.36328125" style="593" customWidth="1"/>
    <col min="4098" max="4098" width="28.36328125" style="593" bestFit="1" customWidth="1"/>
    <col min="4099" max="4101" width="14.453125" style="593" bestFit="1" customWidth="1"/>
    <col min="4102" max="4102" width="15.36328125" style="593" bestFit="1" customWidth="1"/>
    <col min="4103" max="4352" width="6.90625" style="593"/>
    <col min="4353" max="4353" width="4.36328125" style="593" customWidth="1"/>
    <col min="4354" max="4354" width="28.36328125" style="593" bestFit="1" customWidth="1"/>
    <col min="4355" max="4357" width="14.453125" style="593" bestFit="1" customWidth="1"/>
    <col min="4358" max="4358" width="15.36328125" style="593" bestFit="1" customWidth="1"/>
    <col min="4359" max="4608" width="6.90625" style="593"/>
    <col min="4609" max="4609" width="4.36328125" style="593" customWidth="1"/>
    <col min="4610" max="4610" width="28.36328125" style="593" bestFit="1" customWidth="1"/>
    <col min="4611" max="4613" width="14.453125" style="593" bestFit="1" customWidth="1"/>
    <col min="4614" max="4614" width="15.36328125" style="593" bestFit="1" customWidth="1"/>
    <col min="4615" max="4864" width="6.90625" style="593"/>
    <col min="4865" max="4865" width="4.36328125" style="593" customWidth="1"/>
    <col min="4866" max="4866" width="28.36328125" style="593" bestFit="1" customWidth="1"/>
    <col min="4867" max="4869" width="14.453125" style="593" bestFit="1" customWidth="1"/>
    <col min="4870" max="4870" width="15.36328125" style="593" bestFit="1" customWidth="1"/>
    <col min="4871" max="5120" width="6.90625" style="593"/>
    <col min="5121" max="5121" width="4.36328125" style="593" customWidth="1"/>
    <col min="5122" max="5122" width="28.36328125" style="593" bestFit="1" customWidth="1"/>
    <col min="5123" max="5125" width="14.453125" style="593" bestFit="1" customWidth="1"/>
    <col min="5126" max="5126" width="15.36328125" style="593" bestFit="1" customWidth="1"/>
    <col min="5127" max="5376" width="6.90625" style="593"/>
    <col min="5377" max="5377" width="4.36328125" style="593" customWidth="1"/>
    <col min="5378" max="5378" width="28.36328125" style="593" bestFit="1" customWidth="1"/>
    <col min="5379" max="5381" width="14.453125" style="593" bestFit="1" customWidth="1"/>
    <col min="5382" max="5382" width="15.36328125" style="593" bestFit="1" customWidth="1"/>
    <col min="5383" max="5632" width="6.90625" style="593"/>
    <col min="5633" max="5633" width="4.36328125" style="593" customWidth="1"/>
    <col min="5634" max="5634" width="28.36328125" style="593" bestFit="1" customWidth="1"/>
    <col min="5635" max="5637" width="14.453125" style="593" bestFit="1" customWidth="1"/>
    <col min="5638" max="5638" width="15.36328125" style="593" bestFit="1" customWidth="1"/>
    <col min="5639" max="5888" width="6.90625" style="593"/>
    <col min="5889" max="5889" width="4.36328125" style="593" customWidth="1"/>
    <col min="5890" max="5890" width="28.36328125" style="593" bestFit="1" customWidth="1"/>
    <col min="5891" max="5893" width="14.453125" style="593" bestFit="1" customWidth="1"/>
    <col min="5894" max="5894" width="15.36328125" style="593" bestFit="1" customWidth="1"/>
    <col min="5895" max="6144" width="6.90625" style="593"/>
    <col min="6145" max="6145" width="4.36328125" style="593" customWidth="1"/>
    <col min="6146" max="6146" width="28.36328125" style="593" bestFit="1" customWidth="1"/>
    <col min="6147" max="6149" width="14.453125" style="593" bestFit="1" customWidth="1"/>
    <col min="6150" max="6150" width="15.36328125" style="593" bestFit="1" customWidth="1"/>
    <col min="6151" max="6400" width="6.90625" style="593"/>
    <col min="6401" max="6401" width="4.36328125" style="593" customWidth="1"/>
    <col min="6402" max="6402" width="28.36328125" style="593" bestFit="1" customWidth="1"/>
    <col min="6403" max="6405" width="14.453125" style="593" bestFit="1" customWidth="1"/>
    <col min="6406" max="6406" width="15.36328125" style="593" bestFit="1" customWidth="1"/>
    <col min="6407" max="6656" width="6.90625" style="593"/>
    <col min="6657" max="6657" width="4.36328125" style="593" customWidth="1"/>
    <col min="6658" max="6658" width="28.36328125" style="593" bestFit="1" customWidth="1"/>
    <col min="6659" max="6661" width="14.453125" style="593" bestFit="1" customWidth="1"/>
    <col min="6662" max="6662" width="15.36328125" style="593" bestFit="1" customWidth="1"/>
    <col min="6663" max="6912" width="6.90625" style="593"/>
    <col min="6913" max="6913" width="4.36328125" style="593" customWidth="1"/>
    <col min="6914" max="6914" width="28.36328125" style="593" bestFit="1" customWidth="1"/>
    <col min="6915" max="6917" width="14.453125" style="593" bestFit="1" customWidth="1"/>
    <col min="6918" max="6918" width="15.36328125" style="593" bestFit="1" customWidth="1"/>
    <col min="6919" max="7168" width="6.90625" style="593"/>
    <col min="7169" max="7169" width="4.36328125" style="593" customWidth="1"/>
    <col min="7170" max="7170" width="28.36328125" style="593" bestFit="1" customWidth="1"/>
    <col min="7171" max="7173" width="14.453125" style="593" bestFit="1" customWidth="1"/>
    <col min="7174" max="7174" width="15.36328125" style="593" bestFit="1" customWidth="1"/>
    <col min="7175" max="7424" width="6.90625" style="593"/>
    <col min="7425" max="7425" width="4.36328125" style="593" customWidth="1"/>
    <col min="7426" max="7426" width="28.36328125" style="593" bestFit="1" customWidth="1"/>
    <col min="7427" max="7429" width="14.453125" style="593" bestFit="1" customWidth="1"/>
    <col min="7430" max="7430" width="15.36328125" style="593" bestFit="1" customWidth="1"/>
    <col min="7431" max="7680" width="6.90625" style="593"/>
    <col min="7681" max="7681" width="4.36328125" style="593" customWidth="1"/>
    <col min="7682" max="7682" width="28.36328125" style="593" bestFit="1" customWidth="1"/>
    <col min="7683" max="7685" width="14.453125" style="593" bestFit="1" customWidth="1"/>
    <col min="7686" max="7686" width="15.36328125" style="593" bestFit="1" customWidth="1"/>
    <col min="7687" max="7936" width="6.90625" style="593"/>
    <col min="7937" max="7937" width="4.36328125" style="593" customWidth="1"/>
    <col min="7938" max="7938" width="28.36328125" style="593" bestFit="1" customWidth="1"/>
    <col min="7939" max="7941" width="14.453125" style="593" bestFit="1" customWidth="1"/>
    <col min="7942" max="7942" width="15.36328125" style="593" bestFit="1" customWidth="1"/>
    <col min="7943" max="8192" width="6.90625" style="593"/>
    <col min="8193" max="8193" width="4.36328125" style="593" customWidth="1"/>
    <col min="8194" max="8194" width="28.36328125" style="593" bestFit="1" customWidth="1"/>
    <col min="8195" max="8197" width="14.453125" style="593" bestFit="1" customWidth="1"/>
    <col min="8198" max="8198" width="15.36328125" style="593" bestFit="1" customWidth="1"/>
    <col min="8199" max="8448" width="6.90625" style="593"/>
    <col min="8449" max="8449" width="4.36328125" style="593" customWidth="1"/>
    <col min="8450" max="8450" width="28.36328125" style="593" bestFit="1" customWidth="1"/>
    <col min="8451" max="8453" width="14.453125" style="593" bestFit="1" customWidth="1"/>
    <col min="8454" max="8454" width="15.36328125" style="593" bestFit="1" customWidth="1"/>
    <col min="8455" max="8704" width="6.90625" style="593"/>
    <col min="8705" max="8705" width="4.36328125" style="593" customWidth="1"/>
    <col min="8706" max="8706" width="28.36328125" style="593" bestFit="1" customWidth="1"/>
    <col min="8707" max="8709" width="14.453125" style="593" bestFit="1" customWidth="1"/>
    <col min="8710" max="8710" width="15.36328125" style="593" bestFit="1" customWidth="1"/>
    <col min="8711" max="8960" width="6.90625" style="593"/>
    <col min="8961" max="8961" width="4.36328125" style="593" customWidth="1"/>
    <col min="8962" max="8962" width="28.36328125" style="593" bestFit="1" customWidth="1"/>
    <col min="8963" max="8965" width="14.453125" style="593" bestFit="1" customWidth="1"/>
    <col min="8966" max="8966" width="15.36328125" style="593" bestFit="1" customWidth="1"/>
    <col min="8967" max="9216" width="6.90625" style="593"/>
    <col min="9217" max="9217" width="4.36328125" style="593" customWidth="1"/>
    <col min="9218" max="9218" width="28.36328125" style="593" bestFit="1" customWidth="1"/>
    <col min="9219" max="9221" width="14.453125" style="593" bestFit="1" customWidth="1"/>
    <col min="9222" max="9222" width="15.36328125" style="593" bestFit="1" customWidth="1"/>
    <col min="9223" max="9472" width="6.90625" style="593"/>
    <col min="9473" max="9473" width="4.36328125" style="593" customWidth="1"/>
    <col min="9474" max="9474" width="28.36328125" style="593" bestFit="1" customWidth="1"/>
    <col min="9475" max="9477" width="14.453125" style="593" bestFit="1" customWidth="1"/>
    <col min="9478" max="9478" width="15.36328125" style="593" bestFit="1" customWidth="1"/>
    <col min="9479" max="9728" width="6.90625" style="593"/>
    <col min="9729" max="9729" width="4.36328125" style="593" customWidth="1"/>
    <col min="9730" max="9730" width="28.36328125" style="593" bestFit="1" customWidth="1"/>
    <col min="9731" max="9733" width="14.453125" style="593" bestFit="1" customWidth="1"/>
    <col min="9734" max="9734" width="15.36328125" style="593" bestFit="1" customWidth="1"/>
    <col min="9735" max="9984" width="6.90625" style="593"/>
    <col min="9985" max="9985" width="4.36328125" style="593" customWidth="1"/>
    <col min="9986" max="9986" width="28.36328125" style="593" bestFit="1" customWidth="1"/>
    <col min="9987" max="9989" width="14.453125" style="593" bestFit="1" customWidth="1"/>
    <col min="9990" max="9990" width="15.36328125" style="593" bestFit="1" customWidth="1"/>
    <col min="9991" max="10240" width="6.90625" style="593"/>
    <col min="10241" max="10241" width="4.36328125" style="593" customWidth="1"/>
    <col min="10242" max="10242" width="28.36328125" style="593" bestFit="1" customWidth="1"/>
    <col min="10243" max="10245" width="14.453125" style="593" bestFit="1" customWidth="1"/>
    <col min="10246" max="10246" width="15.36328125" style="593" bestFit="1" customWidth="1"/>
    <col min="10247" max="10496" width="6.90625" style="593"/>
    <col min="10497" max="10497" width="4.36328125" style="593" customWidth="1"/>
    <col min="10498" max="10498" width="28.36328125" style="593" bestFit="1" customWidth="1"/>
    <col min="10499" max="10501" width="14.453125" style="593" bestFit="1" customWidth="1"/>
    <col min="10502" max="10502" width="15.36328125" style="593" bestFit="1" customWidth="1"/>
    <col min="10503" max="10752" width="6.90625" style="593"/>
    <col min="10753" max="10753" width="4.36328125" style="593" customWidth="1"/>
    <col min="10754" max="10754" width="28.36328125" style="593" bestFit="1" customWidth="1"/>
    <col min="10755" max="10757" width="14.453125" style="593" bestFit="1" customWidth="1"/>
    <col min="10758" max="10758" width="15.36328125" style="593" bestFit="1" customWidth="1"/>
    <col min="10759" max="11008" width="6.90625" style="593"/>
    <col min="11009" max="11009" width="4.36328125" style="593" customWidth="1"/>
    <col min="11010" max="11010" width="28.36328125" style="593" bestFit="1" customWidth="1"/>
    <col min="11011" max="11013" width="14.453125" style="593" bestFit="1" customWidth="1"/>
    <col min="11014" max="11014" width="15.36328125" style="593" bestFit="1" customWidth="1"/>
    <col min="11015" max="11264" width="6.90625" style="593"/>
    <col min="11265" max="11265" width="4.36328125" style="593" customWidth="1"/>
    <col min="11266" max="11266" width="28.36328125" style="593" bestFit="1" customWidth="1"/>
    <col min="11267" max="11269" width="14.453125" style="593" bestFit="1" customWidth="1"/>
    <col min="11270" max="11270" width="15.36328125" style="593" bestFit="1" customWidth="1"/>
    <col min="11271" max="11520" width="6.90625" style="593"/>
    <col min="11521" max="11521" width="4.36328125" style="593" customWidth="1"/>
    <col min="11522" max="11522" width="28.36328125" style="593" bestFit="1" customWidth="1"/>
    <col min="11523" max="11525" width="14.453125" style="593" bestFit="1" customWidth="1"/>
    <col min="11526" max="11526" width="15.36328125" style="593" bestFit="1" customWidth="1"/>
    <col min="11527" max="11776" width="6.90625" style="593"/>
    <col min="11777" max="11777" width="4.36328125" style="593" customWidth="1"/>
    <col min="11778" max="11778" width="28.36328125" style="593" bestFit="1" customWidth="1"/>
    <col min="11779" max="11781" width="14.453125" style="593" bestFit="1" customWidth="1"/>
    <col min="11782" max="11782" width="15.36328125" style="593" bestFit="1" customWidth="1"/>
    <col min="11783" max="12032" width="6.90625" style="593"/>
    <col min="12033" max="12033" width="4.36328125" style="593" customWidth="1"/>
    <col min="12034" max="12034" width="28.36328125" style="593" bestFit="1" customWidth="1"/>
    <col min="12035" max="12037" width="14.453125" style="593" bestFit="1" customWidth="1"/>
    <col min="12038" max="12038" width="15.36328125" style="593" bestFit="1" customWidth="1"/>
    <col min="12039" max="12288" width="6.90625" style="593"/>
    <col min="12289" max="12289" width="4.36328125" style="593" customWidth="1"/>
    <col min="12290" max="12290" width="28.36328125" style="593" bestFit="1" customWidth="1"/>
    <col min="12291" max="12293" width="14.453125" style="593" bestFit="1" customWidth="1"/>
    <col min="12294" max="12294" width="15.36328125" style="593" bestFit="1" customWidth="1"/>
    <col min="12295" max="12544" width="6.90625" style="593"/>
    <col min="12545" max="12545" width="4.36328125" style="593" customWidth="1"/>
    <col min="12546" max="12546" width="28.36328125" style="593" bestFit="1" customWidth="1"/>
    <col min="12547" max="12549" width="14.453125" style="593" bestFit="1" customWidth="1"/>
    <col min="12550" max="12550" width="15.36328125" style="593" bestFit="1" customWidth="1"/>
    <col min="12551" max="12800" width="6.90625" style="593"/>
    <col min="12801" max="12801" width="4.36328125" style="593" customWidth="1"/>
    <col min="12802" max="12802" width="28.36328125" style="593" bestFit="1" customWidth="1"/>
    <col min="12803" max="12805" width="14.453125" style="593" bestFit="1" customWidth="1"/>
    <col min="12806" max="12806" width="15.36328125" style="593" bestFit="1" customWidth="1"/>
    <col min="12807" max="13056" width="6.90625" style="593"/>
    <col min="13057" max="13057" width="4.36328125" style="593" customWidth="1"/>
    <col min="13058" max="13058" width="28.36328125" style="593" bestFit="1" customWidth="1"/>
    <col min="13059" max="13061" width="14.453125" style="593" bestFit="1" customWidth="1"/>
    <col min="13062" max="13062" width="15.36328125" style="593" bestFit="1" customWidth="1"/>
    <col min="13063" max="13312" width="6.90625" style="593"/>
    <col min="13313" max="13313" width="4.36328125" style="593" customWidth="1"/>
    <col min="13314" max="13314" width="28.36328125" style="593" bestFit="1" customWidth="1"/>
    <col min="13315" max="13317" width="14.453125" style="593" bestFit="1" customWidth="1"/>
    <col min="13318" max="13318" width="15.36328125" style="593" bestFit="1" customWidth="1"/>
    <col min="13319" max="13568" width="6.90625" style="593"/>
    <col min="13569" max="13569" width="4.36328125" style="593" customWidth="1"/>
    <col min="13570" max="13570" width="28.36328125" style="593" bestFit="1" customWidth="1"/>
    <col min="13571" max="13573" width="14.453125" style="593" bestFit="1" customWidth="1"/>
    <col min="13574" max="13574" width="15.36328125" style="593" bestFit="1" customWidth="1"/>
    <col min="13575" max="13824" width="6.90625" style="593"/>
    <col min="13825" max="13825" width="4.36328125" style="593" customWidth="1"/>
    <col min="13826" max="13826" width="28.36328125" style="593" bestFit="1" customWidth="1"/>
    <col min="13827" max="13829" width="14.453125" style="593" bestFit="1" customWidth="1"/>
    <col min="13830" max="13830" width="15.36328125" style="593" bestFit="1" customWidth="1"/>
    <col min="13831" max="14080" width="6.90625" style="593"/>
    <col min="14081" max="14081" width="4.36328125" style="593" customWidth="1"/>
    <col min="14082" max="14082" width="28.36328125" style="593" bestFit="1" customWidth="1"/>
    <col min="14083" max="14085" width="14.453125" style="593" bestFit="1" customWidth="1"/>
    <col min="14086" max="14086" width="15.36328125" style="593" bestFit="1" customWidth="1"/>
    <col min="14087" max="14336" width="6.90625" style="593"/>
    <col min="14337" max="14337" width="4.36328125" style="593" customWidth="1"/>
    <col min="14338" max="14338" width="28.36328125" style="593" bestFit="1" customWidth="1"/>
    <col min="14339" max="14341" width="14.453125" style="593" bestFit="1" customWidth="1"/>
    <col min="14342" max="14342" width="15.36328125" style="593" bestFit="1" customWidth="1"/>
    <col min="14343" max="14592" width="6.90625" style="593"/>
    <col min="14593" max="14593" width="4.36328125" style="593" customWidth="1"/>
    <col min="14594" max="14594" width="28.36328125" style="593" bestFit="1" customWidth="1"/>
    <col min="14595" max="14597" width="14.453125" style="593" bestFit="1" customWidth="1"/>
    <col min="14598" max="14598" width="15.36328125" style="593" bestFit="1" customWidth="1"/>
    <col min="14599" max="14848" width="6.90625" style="593"/>
    <col min="14849" max="14849" width="4.36328125" style="593" customWidth="1"/>
    <col min="14850" max="14850" width="28.36328125" style="593" bestFit="1" customWidth="1"/>
    <col min="14851" max="14853" width="14.453125" style="593" bestFit="1" customWidth="1"/>
    <col min="14854" max="14854" width="15.36328125" style="593" bestFit="1" customWidth="1"/>
    <col min="14855" max="15104" width="6.90625" style="593"/>
    <col min="15105" max="15105" width="4.36328125" style="593" customWidth="1"/>
    <col min="15106" max="15106" width="28.36328125" style="593" bestFit="1" customWidth="1"/>
    <col min="15107" max="15109" width="14.453125" style="593" bestFit="1" customWidth="1"/>
    <col min="15110" max="15110" width="15.36328125" style="593" bestFit="1" customWidth="1"/>
    <col min="15111" max="15360" width="6.90625" style="593"/>
    <col min="15361" max="15361" width="4.36328125" style="593" customWidth="1"/>
    <col min="15362" max="15362" width="28.36328125" style="593" bestFit="1" customWidth="1"/>
    <col min="15363" max="15365" width="14.453125" style="593" bestFit="1" customWidth="1"/>
    <col min="15366" max="15366" width="15.36328125" style="593" bestFit="1" customWidth="1"/>
    <col min="15367" max="15616" width="6.90625" style="593"/>
    <col min="15617" max="15617" width="4.36328125" style="593" customWidth="1"/>
    <col min="15618" max="15618" width="28.36328125" style="593" bestFit="1" customWidth="1"/>
    <col min="15619" max="15621" width="14.453125" style="593" bestFit="1" customWidth="1"/>
    <col min="15622" max="15622" width="15.36328125" style="593" bestFit="1" customWidth="1"/>
    <col min="15623" max="15872" width="6.90625" style="593"/>
    <col min="15873" max="15873" width="4.36328125" style="593" customWidth="1"/>
    <col min="15874" max="15874" width="28.36328125" style="593" bestFit="1" customWidth="1"/>
    <col min="15875" max="15877" width="14.453125" style="593" bestFit="1" customWidth="1"/>
    <col min="15878" max="15878" width="15.36328125" style="593" bestFit="1" customWidth="1"/>
    <col min="15879" max="16128" width="6.90625" style="593"/>
    <col min="16129" max="16129" width="4.36328125" style="593" customWidth="1"/>
    <col min="16130" max="16130" width="28.36328125" style="593" bestFit="1" customWidth="1"/>
    <col min="16131" max="16133" width="14.453125" style="593" bestFit="1" customWidth="1"/>
    <col min="16134" max="16134" width="15.36328125" style="593" bestFit="1" customWidth="1"/>
    <col min="16135" max="16384" width="6.90625" style="593"/>
  </cols>
  <sheetData>
    <row r="1" spans="1:6" ht="13.5" customHeight="1" x14ac:dyDescent="0.2">
      <c r="A1" s="590"/>
      <c r="B1" s="591"/>
      <c r="C1" s="591"/>
      <c r="D1" s="591"/>
      <c r="E1" s="591"/>
      <c r="F1" s="592" t="s">
        <v>328</v>
      </c>
    </row>
    <row r="2" spans="1:6" ht="18" customHeight="1" thickBot="1" x14ac:dyDescent="0.25">
      <c r="A2" s="729" t="s">
        <v>329</v>
      </c>
      <c r="B2" s="729"/>
      <c r="C2" s="729"/>
      <c r="D2" s="729"/>
      <c r="E2" s="729"/>
      <c r="F2" s="729"/>
    </row>
    <row r="3" spans="1:6" ht="13.5" customHeight="1" x14ac:dyDescent="0.2">
      <c r="A3" s="594" t="s">
        <v>194</v>
      </c>
      <c r="B3" s="595" t="s">
        <v>195</v>
      </c>
      <c r="C3" s="595" t="s">
        <v>196</v>
      </c>
      <c r="D3" s="595" t="s">
        <v>197</v>
      </c>
      <c r="E3" s="595" t="s">
        <v>198</v>
      </c>
      <c r="F3" s="596" t="s">
        <v>200</v>
      </c>
    </row>
    <row r="4" spans="1:6" ht="13.5" customHeight="1" x14ac:dyDescent="0.2">
      <c r="A4" s="597"/>
      <c r="B4" s="598" t="s">
        <v>201</v>
      </c>
      <c r="C4" s="599" t="s">
        <v>330</v>
      </c>
      <c r="D4" s="599" t="s">
        <v>331</v>
      </c>
      <c r="E4" s="599" t="s">
        <v>332</v>
      </c>
      <c r="F4" s="600"/>
    </row>
    <row r="5" spans="1:6" ht="14.25" customHeight="1" thickBot="1" x14ac:dyDescent="0.25">
      <c r="A5" s="601"/>
      <c r="B5" s="602" t="s">
        <v>206</v>
      </c>
      <c r="C5" s="603" t="s">
        <v>207</v>
      </c>
      <c r="D5" s="602" t="s">
        <v>207</v>
      </c>
      <c r="E5" s="602" t="s">
        <v>207</v>
      </c>
      <c r="F5" s="604" t="s">
        <v>207</v>
      </c>
    </row>
    <row r="6" spans="1:6" ht="13.5" customHeight="1" thickTop="1" x14ac:dyDescent="0.2">
      <c r="A6" s="605">
        <v>1</v>
      </c>
      <c r="B6" s="606" t="s">
        <v>208</v>
      </c>
      <c r="C6" s="607">
        <v>4233900</v>
      </c>
      <c r="D6" s="607">
        <v>4253400</v>
      </c>
      <c r="E6" s="607">
        <v>7098100</v>
      </c>
      <c r="F6" s="608">
        <v>15585400</v>
      </c>
    </row>
    <row r="7" spans="1:6" ht="13.5" customHeight="1" x14ac:dyDescent="0.2">
      <c r="A7" s="609">
        <v>2</v>
      </c>
      <c r="B7" s="610" t="s">
        <v>209</v>
      </c>
      <c r="C7" s="623">
        <v>41624100</v>
      </c>
      <c r="D7" s="623">
        <v>66579400</v>
      </c>
      <c r="E7" s="623">
        <v>87884700</v>
      </c>
      <c r="F7" s="624">
        <v>196088200</v>
      </c>
    </row>
    <row r="8" spans="1:6" ht="13.5" customHeight="1" x14ac:dyDescent="0.2">
      <c r="A8" s="609">
        <v>3</v>
      </c>
      <c r="B8" s="610" t="s">
        <v>210</v>
      </c>
      <c r="C8" s="623">
        <v>42311700</v>
      </c>
      <c r="D8" s="623">
        <v>59138200</v>
      </c>
      <c r="E8" s="623">
        <v>81954200</v>
      </c>
      <c r="F8" s="624">
        <v>183404100</v>
      </c>
    </row>
    <row r="9" spans="1:6" ht="13.5" customHeight="1" x14ac:dyDescent="0.2">
      <c r="A9" s="609">
        <v>4</v>
      </c>
      <c r="B9" s="610" t="s">
        <v>211</v>
      </c>
      <c r="C9" s="623">
        <v>33385000</v>
      </c>
      <c r="D9" s="623">
        <v>46667700</v>
      </c>
      <c r="E9" s="623">
        <v>56588200</v>
      </c>
      <c r="F9" s="624">
        <f>SUM(C9:E9)</f>
        <v>136640900</v>
      </c>
    </row>
    <row r="10" spans="1:6" ht="13.5" customHeight="1" x14ac:dyDescent="0.2">
      <c r="A10" s="609"/>
      <c r="B10" s="610" t="s">
        <v>333</v>
      </c>
      <c r="C10" s="623">
        <v>594800</v>
      </c>
      <c r="D10" s="623">
        <v>718100</v>
      </c>
      <c r="E10" s="623">
        <v>899100</v>
      </c>
      <c r="F10" s="624">
        <f>SUM(C10:E10)</f>
        <v>2212000</v>
      </c>
    </row>
    <row r="11" spans="1:6" ht="13.5" customHeight="1" x14ac:dyDescent="0.2">
      <c r="A11" s="609">
        <v>5</v>
      </c>
      <c r="B11" s="610" t="s">
        <v>213</v>
      </c>
      <c r="C11" s="623">
        <v>35728600</v>
      </c>
      <c r="D11" s="623">
        <v>34914400</v>
      </c>
      <c r="E11" s="623">
        <v>45257700</v>
      </c>
      <c r="F11" s="624">
        <v>115900700</v>
      </c>
    </row>
    <row r="12" spans="1:6" ht="13.5" customHeight="1" x14ac:dyDescent="0.2">
      <c r="A12" s="609">
        <v>6</v>
      </c>
      <c r="B12" s="610" t="s">
        <v>214</v>
      </c>
      <c r="C12" s="623">
        <v>102134900</v>
      </c>
      <c r="D12" s="623">
        <v>131273400</v>
      </c>
      <c r="E12" s="623">
        <v>154840600</v>
      </c>
      <c r="F12" s="624">
        <v>388248900</v>
      </c>
    </row>
    <row r="13" spans="1:6" ht="13.5" customHeight="1" x14ac:dyDescent="0.2">
      <c r="A13" s="609" t="s">
        <v>215</v>
      </c>
      <c r="B13" s="610"/>
      <c r="C13" s="623">
        <f>SUM(C7:C12)</f>
        <v>255779100</v>
      </c>
      <c r="D13" s="623">
        <f>SUM(D7:D12)</f>
        <v>339291200</v>
      </c>
      <c r="E13" s="623">
        <f>SUM(E7:E12)</f>
        <v>427424500</v>
      </c>
      <c r="F13" s="624">
        <f>SUM(F7:F12)</f>
        <v>1022494800</v>
      </c>
    </row>
    <row r="14" spans="1:6" ht="13.5" customHeight="1" thickBot="1" x14ac:dyDescent="0.25">
      <c r="A14" s="615" t="s">
        <v>216</v>
      </c>
      <c r="B14" s="616"/>
      <c r="C14" s="625">
        <f>SUM(C6:C12)</f>
        <v>260013000</v>
      </c>
      <c r="D14" s="625">
        <f>SUM(D6:D12)</f>
        <v>343544600</v>
      </c>
      <c r="E14" s="625">
        <f>SUM(E6:E12)</f>
        <v>434522600</v>
      </c>
      <c r="F14" s="626">
        <f>SUM(F6:F12)</f>
        <v>1038080200</v>
      </c>
    </row>
    <row r="15" spans="1:6" ht="13.5" customHeight="1" x14ac:dyDescent="0.2">
      <c r="A15" s="619">
        <v>7</v>
      </c>
      <c r="B15" s="620" t="s">
        <v>230</v>
      </c>
      <c r="C15" s="621">
        <v>1246200</v>
      </c>
      <c r="D15" s="621">
        <v>1740500</v>
      </c>
      <c r="E15" s="621">
        <v>2952300</v>
      </c>
      <c r="F15" s="622">
        <v>5939000</v>
      </c>
    </row>
    <row r="16" spans="1:6" ht="13.5" customHeight="1" x14ac:dyDescent="0.2">
      <c r="A16" s="609">
        <v>8</v>
      </c>
      <c r="B16" s="610" t="s">
        <v>231</v>
      </c>
      <c r="C16" s="623">
        <v>3181700</v>
      </c>
      <c r="D16" s="623">
        <v>3094800</v>
      </c>
      <c r="E16" s="623">
        <v>4887500</v>
      </c>
      <c r="F16" s="624">
        <v>11164000</v>
      </c>
    </row>
    <row r="17" spans="1:6" ht="13.5" customHeight="1" x14ac:dyDescent="0.2">
      <c r="A17" s="609">
        <v>9</v>
      </c>
      <c r="B17" s="610" t="s">
        <v>232</v>
      </c>
      <c r="C17" s="623">
        <v>995500</v>
      </c>
      <c r="D17" s="623">
        <v>623600</v>
      </c>
      <c r="E17" s="623">
        <v>953100</v>
      </c>
      <c r="F17" s="624">
        <v>2572200</v>
      </c>
    </row>
    <row r="18" spans="1:6" ht="13.5" customHeight="1" x14ac:dyDescent="0.2">
      <c r="A18" s="609">
        <v>10</v>
      </c>
      <c r="B18" s="610" t="s">
        <v>233</v>
      </c>
      <c r="C18" s="623">
        <v>1375900</v>
      </c>
      <c r="D18" s="623">
        <v>2224600</v>
      </c>
      <c r="E18" s="623">
        <v>3402600</v>
      </c>
      <c r="F18" s="624">
        <v>7003100</v>
      </c>
    </row>
    <row r="19" spans="1:6" ht="13.5" customHeight="1" x14ac:dyDescent="0.2">
      <c r="A19" s="609">
        <v>11</v>
      </c>
      <c r="B19" s="610" t="s">
        <v>234</v>
      </c>
      <c r="C19" s="623"/>
      <c r="D19" s="623">
        <v>1043400</v>
      </c>
      <c r="E19" s="623">
        <v>1298400</v>
      </c>
      <c r="F19" s="624">
        <v>2341800</v>
      </c>
    </row>
    <row r="20" spans="1:6" ht="13.5" customHeight="1" x14ac:dyDescent="0.2">
      <c r="A20" s="609">
        <v>12</v>
      </c>
      <c r="B20" s="610" t="s">
        <v>235</v>
      </c>
      <c r="C20" s="623">
        <v>1577600</v>
      </c>
      <c r="D20" s="623">
        <v>1284200</v>
      </c>
      <c r="E20" s="623">
        <v>1689300</v>
      </c>
      <c r="F20" s="624">
        <v>4551100</v>
      </c>
    </row>
    <row r="21" spans="1:6" ht="13.5" customHeight="1" x14ac:dyDescent="0.2">
      <c r="A21" s="609">
        <v>13</v>
      </c>
      <c r="B21" s="610" t="s">
        <v>237</v>
      </c>
      <c r="C21" s="623">
        <v>428000</v>
      </c>
      <c r="D21" s="623">
        <v>1060100</v>
      </c>
      <c r="E21" s="623">
        <v>1072300</v>
      </c>
      <c r="F21" s="624">
        <v>2560400</v>
      </c>
    </row>
    <row r="22" spans="1:6" ht="13.5" customHeight="1" x14ac:dyDescent="0.2">
      <c r="A22" s="609">
        <v>14</v>
      </c>
      <c r="B22" s="610" t="s">
        <v>238</v>
      </c>
      <c r="C22" s="623"/>
      <c r="D22" s="623">
        <v>573700</v>
      </c>
      <c r="E22" s="623">
        <v>638100</v>
      </c>
      <c r="F22" s="624">
        <v>1211800</v>
      </c>
    </row>
    <row r="23" spans="1:6" ht="13.5" customHeight="1" x14ac:dyDescent="0.2">
      <c r="A23" s="609">
        <v>15</v>
      </c>
      <c r="B23" s="610" t="s">
        <v>241</v>
      </c>
      <c r="C23" s="623">
        <v>667000</v>
      </c>
      <c r="D23" s="623">
        <v>573800</v>
      </c>
      <c r="E23" s="623">
        <v>219700</v>
      </c>
      <c r="F23" s="624">
        <v>1460500</v>
      </c>
    </row>
    <row r="24" spans="1:6" ht="13.5" customHeight="1" x14ac:dyDescent="0.2">
      <c r="A24" s="609">
        <v>16</v>
      </c>
      <c r="B24" s="610" t="s">
        <v>242</v>
      </c>
      <c r="C24" s="623">
        <v>1182800</v>
      </c>
      <c r="D24" s="623">
        <v>1374900</v>
      </c>
      <c r="E24" s="623">
        <v>1711800</v>
      </c>
      <c r="F24" s="624">
        <v>4269500</v>
      </c>
    </row>
    <row r="25" spans="1:6" ht="13.5" customHeight="1" x14ac:dyDescent="0.2">
      <c r="A25" s="609">
        <v>17</v>
      </c>
      <c r="B25" s="610" t="s">
        <v>243</v>
      </c>
      <c r="C25" s="623">
        <v>332000</v>
      </c>
      <c r="D25" s="623">
        <v>474900</v>
      </c>
      <c r="E25" s="623">
        <v>802200</v>
      </c>
      <c r="F25" s="624">
        <v>1609100</v>
      </c>
    </row>
    <row r="26" spans="1:6" ht="13.5" customHeight="1" x14ac:dyDescent="0.2">
      <c r="A26" s="609">
        <v>18</v>
      </c>
      <c r="B26" s="610" t="s">
        <v>244</v>
      </c>
      <c r="C26" s="623"/>
      <c r="D26" s="623">
        <v>1821900</v>
      </c>
      <c r="E26" s="623">
        <v>2288400</v>
      </c>
      <c r="F26" s="624">
        <v>4110300</v>
      </c>
    </row>
    <row r="27" spans="1:6" ht="13.5" customHeight="1" x14ac:dyDescent="0.2">
      <c r="A27" s="609">
        <v>19</v>
      </c>
      <c r="B27" s="610" t="s">
        <v>245</v>
      </c>
      <c r="C27" s="623"/>
      <c r="D27" s="623">
        <v>276500</v>
      </c>
      <c r="E27" s="623">
        <v>311200</v>
      </c>
      <c r="F27" s="624">
        <v>587700</v>
      </c>
    </row>
    <row r="28" spans="1:6" ht="13.5" customHeight="1" x14ac:dyDescent="0.2">
      <c r="A28" s="609">
        <v>20</v>
      </c>
      <c r="B28" s="610" t="s">
        <v>246</v>
      </c>
      <c r="C28" s="623">
        <v>191300</v>
      </c>
      <c r="D28" s="623">
        <v>418200</v>
      </c>
      <c r="E28" s="623">
        <v>382500</v>
      </c>
      <c r="F28" s="624">
        <v>992000</v>
      </c>
    </row>
    <row r="29" spans="1:6" ht="13.5" customHeight="1" x14ac:dyDescent="0.2">
      <c r="A29" s="609">
        <v>21</v>
      </c>
      <c r="B29" s="610" t="s">
        <v>248</v>
      </c>
      <c r="C29" s="623">
        <v>1318800</v>
      </c>
      <c r="D29" s="623">
        <v>1466500</v>
      </c>
      <c r="E29" s="623">
        <v>1779600</v>
      </c>
      <c r="F29" s="624">
        <v>4564900</v>
      </c>
    </row>
    <row r="30" spans="1:6" ht="13.5" customHeight="1" x14ac:dyDescent="0.2">
      <c r="A30" s="609">
        <v>22</v>
      </c>
      <c r="B30" s="610" t="s">
        <v>249</v>
      </c>
      <c r="C30" s="623"/>
      <c r="D30" s="623">
        <v>1622700</v>
      </c>
      <c r="E30" s="623">
        <v>2140400</v>
      </c>
      <c r="F30" s="624">
        <v>3763100</v>
      </c>
    </row>
    <row r="31" spans="1:6" ht="13.5" customHeight="1" x14ac:dyDescent="0.2">
      <c r="A31" s="609">
        <v>23</v>
      </c>
      <c r="B31" s="610" t="s">
        <v>252</v>
      </c>
      <c r="C31" s="623">
        <v>1214000</v>
      </c>
      <c r="D31" s="623">
        <v>2099700</v>
      </c>
      <c r="E31" s="623">
        <v>3041600</v>
      </c>
      <c r="F31" s="624">
        <v>6355300</v>
      </c>
    </row>
    <row r="32" spans="1:6" ht="13.5" customHeight="1" thickBot="1" x14ac:dyDescent="0.25">
      <c r="A32" s="615" t="s">
        <v>254</v>
      </c>
      <c r="B32" s="616"/>
      <c r="C32" s="625">
        <v>13710800</v>
      </c>
      <c r="D32" s="625">
        <v>21774000</v>
      </c>
      <c r="E32" s="625">
        <v>29571000</v>
      </c>
      <c r="F32" s="626">
        <v>65055800</v>
      </c>
    </row>
    <row r="33" spans="1:6" ht="13.5" customHeight="1" x14ac:dyDescent="0.2">
      <c r="A33" s="619">
        <v>24</v>
      </c>
      <c r="B33" s="620" t="s">
        <v>255</v>
      </c>
      <c r="C33" s="621">
        <v>256200</v>
      </c>
      <c r="D33" s="621">
        <v>207400</v>
      </c>
      <c r="E33" s="621">
        <v>225000</v>
      </c>
      <c r="F33" s="622">
        <v>688600</v>
      </c>
    </row>
    <row r="34" spans="1:6" ht="13.5" customHeight="1" x14ac:dyDescent="0.2">
      <c r="A34" s="609">
        <v>25</v>
      </c>
      <c r="B34" s="610" t="s">
        <v>256</v>
      </c>
      <c r="C34" s="623">
        <v>424600</v>
      </c>
      <c r="D34" s="623">
        <v>388300</v>
      </c>
      <c r="E34" s="623">
        <v>685400</v>
      </c>
      <c r="F34" s="624">
        <v>1498300</v>
      </c>
    </row>
    <row r="35" spans="1:6" ht="13.5" customHeight="1" x14ac:dyDescent="0.2">
      <c r="A35" s="609">
        <v>26</v>
      </c>
      <c r="B35" s="610" t="s">
        <v>260</v>
      </c>
      <c r="C35" s="623"/>
      <c r="D35" s="623">
        <v>525500</v>
      </c>
      <c r="E35" s="623">
        <v>838100</v>
      </c>
      <c r="F35" s="624">
        <v>1363600</v>
      </c>
    </row>
    <row r="36" spans="1:6" ht="13.5" customHeight="1" x14ac:dyDescent="0.2">
      <c r="A36" s="609">
        <v>27</v>
      </c>
      <c r="B36" s="610" t="s">
        <v>261</v>
      </c>
      <c r="C36" s="623">
        <v>72000</v>
      </c>
      <c r="D36" s="623">
        <v>103200</v>
      </c>
      <c r="E36" s="623">
        <v>1222200</v>
      </c>
      <c r="F36" s="624">
        <v>1397400</v>
      </c>
    </row>
    <row r="37" spans="1:6" ht="13.5" customHeight="1" x14ac:dyDescent="0.2">
      <c r="A37" s="609">
        <v>28</v>
      </c>
      <c r="B37" s="610" t="s">
        <v>262</v>
      </c>
      <c r="C37" s="623">
        <v>119400</v>
      </c>
      <c r="D37" s="623">
        <v>578300</v>
      </c>
      <c r="E37" s="623">
        <v>843100</v>
      </c>
      <c r="F37" s="624">
        <v>1540800</v>
      </c>
    </row>
    <row r="38" spans="1:6" ht="13.5" customHeight="1" x14ac:dyDescent="0.2">
      <c r="A38" s="609">
        <v>29</v>
      </c>
      <c r="B38" s="610" t="s">
        <v>263</v>
      </c>
      <c r="C38" s="623">
        <v>595900</v>
      </c>
      <c r="D38" s="623">
        <v>617300</v>
      </c>
      <c r="E38" s="623">
        <v>888300</v>
      </c>
      <c r="F38" s="624">
        <v>2101500</v>
      </c>
    </row>
    <row r="39" spans="1:6" ht="13.5" customHeight="1" x14ac:dyDescent="0.2">
      <c r="A39" s="609">
        <v>30</v>
      </c>
      <c r="B39" s="610" t="s">
        <v>264</v>
      </c>
      <c r="C39" s="623">
        <v>133800</v>
      </c>
      <c r="D39" s="623">
        <v>346100</v>
      </c>
      <c r="E39" s="623">
        <v>532500</v>
      </c>
      <c r="F39" s="624">
        <v>1012400</v>
      </c>
    </row>
    <row r="40" spans="1:6" ht="13.5" customHeight="1" x14ac:dyDescent="0.2">
      <c r="A40" s="609">
        <v>31</v>
      </c>
      <c r="B40" s="610" t="s">
        <v>266</v>
      </c>
      <c r="C40" s="623"/>
      <c r="D40" s="623">
        <v>278900</v>
      </c>
      <c r="E40" s="623">
        <v>526900</v>
      </c>
      <c r="F40" s="624">
        <v>805800</v>
      </c>
    </row>
    <row r="41" spans="1:6" ht="13.5" customHeight="1" x14ac:dyDescent="0.2">
      <c r="A41" s="609">
        <v>32</v>
      </c>
      <c r="B41" s="610" t="s">
        <v>267</v>
      </c>
      <c r="C41" s="623">
        <v>298500</v>
      </c>
      <c r="D41" s="623">
        <v>472900</v>
      </c>
      <c r="E41" s="623">
        <v>1042300</v>
      </c>
      <c r="F41" s="624">
        <v>1813700</v>
      </c>
    </row>
    <row r="42" spans="1:6" ht="13.5" customHeight="1" x14ac:dyDescent="0.2">
      <c r="A42" s="609">
        <v>33</v>
      </c>
      <c r="B42" s="610" t="s">
        <v>269</v>
      </c>
      <c r="C42" s="623">
        <v>192400</v>
      </c>
      <c r="D42" s="623">
        <v>376400</v>
      </c>
      <c r="E42" s="623">
        <v>399400</v>
      </c>
      <c r="F42" s="624">
        <v>968200</v>
      </c>
    </row>
    <row r="43" spans="1:6" ht="13.5" customHeight="1" x14ac:dyDescent="0.2">
      <c r="A43" s="609">
        <v>34</v>
      </c>
      <c r="B43" s="610" t="s">
        <v>270</v>
      </c>
      <c r="C43" s="623">
        <v>1346100</v>
      </c>
      <c r="D43" s="623">
        <v>1885200</v>
      </c>
      <c r="E43" s="623">
        <v>2485900</v>
      </c>
      <c r="F43" s="624">
        <v>5717200</v>
      </c>
    </row>
    <row r="44" spans="1:6" ht="13.5" customHeight="1" x14ac:dyDescent="0.2">
      <c r="A44" s="609">
        <v>35</v>
      </c>
      <c r="B44" s="610" t="s">
        <v>271</v>
      </c>
      <c r="C44" s="623">
        <v>352200</v>
      </c>
      <c r="D44" s="623">
        <v>789600</v>
      </c>
      <c r="E44" s="623">
        <v>1398900</v>
      </c>
      <c r="F44" s="624">
        <v>2540700</v>
      </c>
    </row>
    <row r="45" spans="1:6" ht="13.5" customHeight="1" x14ac:dyDescent="0.2">
      <c r="A45" s="609">
        <v>36</v>
      </c>
      <c r="B45" s="610" t="s">
        <v>272</v>
      </c>
      <c r="C45" s="623">
        <v>904500</v>
      </c>
      <c r="D45" s="623">
        <v>1213800</v>
      </c>
      <c r="E45" s="623">
        <v>2018300</v>
      </c>
      <c r="F45" s="624">
        <v>4136600</v>
      </c>
    </row>
    <row r="46" spans="1:6" ht="13.5" customHeight="1" x14ac:dyDescent="0.2">
      <c r="A46" s="609">
        <v>37</v>
      </c>
      <c r="B46" s="610" t="s">
        <v>273</v>
      </c>
      <c r="C46" s="623">
        <v>248100</v>
      </c>
      <c r="D46" s="623">
        <v>383000</v>
      </c>
      <c r="E46" s="623">
        <v>378600</v>
      </c>
      <c r="F46" s="624">
        <v>1009700</v>
      </c>
    </row>
    <row r="47" spans="1:6" ht="13.5" customHeight="1" x14ac:dyDescent="0.2">
      <c r="A47" s="609">
        <v>38</v>
      </c>
      <c r="B47" s="610" t="s">
        <v>274</v>
      </c>
      <c r="C47" s="623">
        <v>738600</v>
      </c>
      <c r="D47" s="623">
        <v>979300</v>
      </c>
      <c r="E47" s="623">
        <v>1280500</v>
      </c>
      <c r="F47" s="624">
        <v>2998400</v>
      </c>
    </row>
    <row r="48" spans="1:6" ht="13.5" customHeight="1" x14ac:dyDescent="0.2">
      <c r="A48" s="609">
        <v>39</v>
      </c>
      <c r="B48" s="610" t="s">
        <v>275</v>
      </c>
      <c r="C48" s="623">
        <v>196200</v>
      </c>
      <c r="D48" s="623">
        <v>350700</v>
      </c>
      <c r="E48" s="623">
        <v>630000</v>
      </c>
      <c r="F48" s="624">
        <v>1176900</v>
      </c>
    </row>
    <row r="49" spans="1:6" ht="13.5" customHeight="1" x14ac:dyDescent="0.2">
      <c r="A49" s="609">
        <v>40</v>
      </c>
      <c r="B49" s="610" t="s">
        <v>276</v>
      </c>
      <c r="C49" s="623">
        <v>2406200</v>
      </c>
      <c r="D49" s="623">
        <v>3647100</v>
      </c>
      <c r="E49" s="623">
        <v>5132300</v>
      </c>
      <c r="F49" s="624">
        <v>11185600</v>
      </c>
    </row>
    <row r="50" spans="1:6" ht="13.5" customHeight="1" x14ac:dyDescent="0.2">
      <c r="A50" s="609">
        <v>41</v>
      </c>
      <c r="B50" s="610" t="s">
        <v>277</v>
      </c>
      <c r="C50" s="623">
        <v>111100</v>
      </c>
      <c r="D50" s="623">
        <v>435700</v>
      </c>
      <c r="E50" s="623">
        <v>596400</v>
      </c>
      <c r="F50" s="624">
        <v>1143200</v>
      </c>
    </row>
    <row r="51" spans="1:6" ht="13.5" customHeight="1" x14ac:dyDescent="0.2">
      <c r="A51" s="609">
        <v>42</v>
      </c>
      <c r="B51" s="610" t="s">
        <v>278</v>
      </c>
      <c r="C51" s="623">
        <v>148100</v>
      </c>
      <c r="D51" s="623">
        <v>216000</v>
      </c>
      <c r="E51" s="623">
        <v>256400</v>
      </c>
      <c r="F51" s="624">
        <v>620500</v>
      </c>
    </row>
    <row r="52" spans="1:6" ht="13.5" customHeight="1" x14ac:dyDescent="0.2">
      <c r="A52" s="609">
        <v>43</v>
      </c>
      <c r="B52" s="610" t="s">
        <v>279</v>
      </c>
      <c r="C52" s="623">
        <v>464500</v>
      </c>
      <c r="D52" s="623">
        <v>667000</v>
      </c>
      <c r="E52" s="623">
        <v>1380800</v>
      </c>
      <c r="F52" s="624">
        <v>2512300</v>
      </c>
    </row>
    <row r="53" spans="1:6" ht="13.5" customHeight="1" x14ac:dyDescent="0.2">
      <c r="A53" s="609">
        <v>44</v>
      </c>
      <c r="B53" s="610" t="s">
        <v>280</v>
      </c>
      <c r="C53" s="623">
        <v>447000</v>
      </c>
      <c r="D53" s="623">
        <v>922900</v>
      </c>
      <c r="E53" s="623">
        <v>1385100</v>
      </c>
      <c r="F53" s="624">
        <v>2755000</v>
      </c>
    </row>
    <row r="54" spans="1:6" ht="13.5" customHeight="1" x14ac:dyDescent="0.2">
      <c r="A54" s="609">
        <v>45</v>
      </c>
      <c r="B54" s="610" t="s">
        <v>281</v>
      </c>
      <c r="C54" s="623">
        <v>674200</v>
      </c>
      <c r="D54" s="623">
        <v>941800</v>
      </c>
      <c r="E54" s="623">
        <v>1636600</v>
      </c>
      <c r="F54" s="624">
        <v>3252600</v>
      </c>
    </row>
    <row r="55" spans="1:6" ht="13.5" customHeight="1" x14ac:dyDescent="0.2">
      <c r="A55" s="609">
        <v>46</v>
      </c>
      <c r="B55" s="610" t="s">
        <v>282</v>
      </c>
      <c r="C55" s="623">
        <v>534900</v>
      </c>
      <c r="D55" s="623">
        <v>772300</v>
      </c>
      <c r="E55" s="623">
        <v>1182200</v>
      </c>
      <c r="F55" s="624">
        <v>2489400</v>
      </c>
    </row>
    <row r="56" spans="1:6" ht="13.5" customHeight="1" x14ac:dyDescent="0.2">
      <c r="A56" s="609">
        <v>47</v>
      </c>
      <c r="B56" s="610" t="s">
        <v>283</v>
      </c>
      <c r="C56" s="623">
        <v>698100</v>
      </c>
      <c r="D56" s="623">
        <v>1630000</v>
      </c>
      <c r="E56" s="623">
        <v>2524500</v>
      </c>
      <c r="F56" s="624">
        <v>4852600</v>
      </c>
    </row>
    <row r="57" spans="1:6" ht="13.5" customHeight="1" x14ac:dyDescent="0.2">
      <c r="A57" s="609">
        <v>48</v>
      </c>
      <c r="B57" s="610" t="s">
        <v>284</v>
      </c>
      <c r="C57" s="623">
        <v>1214300</v>
      </c>
      <c r="D57" s="623">
        <v>1231300</v>
      </c>
      <c r="E57" s="623">
        <v>1312100</v>
      </c>
      <c r="F57" s="624">
        <v>3757700</v>
      </c>
    </row>
    <row r="58" spans="1:6" ht="13.5" customHeight="1" x14ac:dyDescent="0.2">
      <c r="A58" s="609">
        <v>49</v>
      </c>
      <c r="B58" s="610" t="s">
        <v>285</v>
      </c>
      <c r="C58" s="623">
        <v>1378800</v>
      </c>
      <c r="D58" s="623">
        <v>1502900</v>
      </c>
      <c r="E58" s="623">
        <v>2451100</v>
      </c>
      <c r="F58" s="624">
        <v>5332800</v>
      </c>
    </row>
    <row r="59" spans="1:6" ht="13.5" customHeight="1" x14ac:dyDescent="0.2">
      <c r="A59" s="609">
        <v>50</v>
      </c>
      <c r="B59" s="610" t="s">
        <v>287</v>
      </c>
      <c r="C59" s="623">
        <v>386000</v>
      </c>
      <c r="D59" s="623">
        <v>378700</v>
      </c>
      <c r="E59" s="623">
        <v>557800</v>
      </c>
      <c r="F59" s="624">
        <v>1322500</v>
      </c>
    </row>
    <row r="60" spans="1:6" ht="13.5" customHeight="1" x14ac:dyDescent="0.2">
      <c r="A60" s="609">
        <v>51</v>
      </c>
      <c r="B60" s="610" t="s">
        <v>288</v>
      </c>
      <c r="C60" s="623">
        <v>1175800</v>
      </c>
      <c r="D60" s="623">
        <v>1615400</v>
      </c>
      <c r="E60" s="623">
        <v>2318100</v>
      </c>
      <c r="F60" s="624">
        <v>5109300</v>
      </c>
    </row>
    <row r="61" spans="1:6" ht="13.5" customHeight="1" x14ac:dyDescent="0.2">
      <c r="A61" s="609">
        <v>52</v>
      </c>
      <c r="B61" s="610" t="s">
        <v>289</v>
      </c>
      <c r="C61" s="623">
        <v>254200</v>
      </c>
      <c r="D61" s="623">
        <v>296500</v>
      </c>
      <c r="E61" s="623">
        <v>196500</v>
      </c>
      <c r="F61" s="624">
        <v>747200</v>
      </c>
    </row>
    <row r="62" spans="1:6" ht="13.5" customHeight="1" x14ac:dyDescent="0.2">
      <c r="A62" s="609">
        <v>53</v>
      </c>
      <c r="B62" s="610" t="s">
        <v>290</v>
      </c>
      <c r="C62" s="623">
        <v>605800</v>
      </c>
      <c r="D62" s="623">
        <v>234100</v>
      </c>
      <c r="E62" s="623">
        <v>601900</v>
      </c>
      <c r="F62" s="624">
        <v>1441800</v>
      </c>
    </row>
    <row r="63" spans="1:6" ht="13.5" customHeight="1" x14ac:dyDescent="0.2">
      <c r="A63" s="609">
        <v>54</v>
      </c>
      <c r="B63" s="610" t="s">
        <v>291</v>
      </c>
      <c r="C63" s="623"/>
      <c r="D63" s="623">
        <v>434300</v>
      </c>
      <c r="E63" s="623">
        <v>976700</v>
      </c>
      <c r="F63" s="624">
        <v>1411000</v>
      </c>
    </row>
    <row r="64" spans="1:6" ht="13.5" customHeight="1" x14ac:dyDescent="0.2">
      <c r="A64" s="609">
        <v>55</v>
      </c>
      <c r="B64" s="610" t="s">
        <v>292</v>
      </c>
      <c r="C64" s="623">
        <v>306700</v>
      </c>
      <c r="D64" s="623">
        <v>561900</v>
      </c>
      <c r="E64" s="623">
        <v>901600</v>
      </c>
      <c r="F64" s="624">
        <v>1770200</v>
      </c>
    </row>
    <row r="65" spans="1:6" ht="13.5" customHeight="1" x14ac:dyDescent="0.2">
      <c r="A65" s="609">
        <v>56</v>
      </c>
      <c r="B65" s="610" t="s">
        <v>293</v>
      </c>
      <c r="C65" s="623"/>
      <c r="D65" s="623">
        <v>541500</v>
      </c>
      <c r="E65" s="623">
        <v>1249300</v>
      </c>
      <c r="F65" s="624">
        <v>1790800</v>
      </c>
    </row>
    <row r="66" spans="1:6" ht="13.5" customHeight="1" x14ac:dyDescent="0.2">
      <c r="A66" s="609">
        <v>57</v>
      </c>
      <c r="B66" s="610" t="s">
        <v>294</v>
      </c>
      <c r="C66" s="623"/>
      <c r="D66" s="623">
        <v>322200</v>
      </c>
      <c r="E66" s="623">
        <v>462100</v>
      </c>
      <c r="F66" s="624">
        <v>784300</v>
      </c>
    </row>
    <row r="67" spans="1:6" ht="13.5" customHeight="1" x14ac:dyDescent="0.2">
      <c r="A67" s="609">
        <v>58</v>
      </c>
      <c r="B67" s="610" t="s">
        <v>295</v>
      </c>
      <c r="C67" s="623">
        <v>399600</v>
      </c>
      <c r="D67" s="623">
        <v>491900</v>
      </c>
      <c r="E67" s="623">
        <v>834500</v>
      </c>
      <c r="F67" s="624">
        <v>1726000</v>
      </c>
    </row>
    <row r="68" spans="1:6" ht="13.5" customHeight="1" x14ac:dyDescent="0.2">
      <c r="A68" s="609">
        <v>59</v>
      </c>
      <c r="B68" s="610" t="s">
        <v>296</v>
      </c>
      <c r="C68" s="623">
        <v>292100</v>
      </c>
      <c r="D68" s="623">
        <v>398000</v>
      </c>
      <c r="E68" s="623">
        <v>710900</v>
      </c>
      <c r="F68" s="624">
        <v>1401000</v>
      </c>
    </row>
    <row r="69" spans="1:6" ht="13.5" customHeight="1" x14ac:dyDescent="0.2">
      <c r="A69" s="609">
        <v>60</v>
      </c>
      <c r="B69" s="610" t="s">
        <v>297</v>
      </c>
      <c r="C69" s="623">
        <v>427700</v>
      </c>
      <c r="D69" s="623">
        <v>551000</v>
      </c>
      <c r="E69" s="623">
        <v>779200</v>
      </c>
      <c r="F69" s="624">
        <v>1757900</v>
      </c>
    </row>
    <row r="70" spans="1:6" ht="13.5" customHeight="1" x14ac:dyDescent="0.2">
      <c r="A70" s="609">
        <v>61</v>
      </c>
      <c r="B70" s="610" t="s">
        <v>298</v>
      </c>
      <c r="C70" s="623"/>
      <c r="D70" s="623">
        <v>151400</v>
      </c>
      <c r="E70" s="623">
        <v>171400</v>
      </c>
      <c r="F70" s="624">
        <v>322800</v>
      </c>
    </row>
    <row r="71" spans="1:6" ht="13.5" customHeight="1" x14ac:dyDescent="0.2">
      <c r="A71" s="609">
        <v>62</v>
      </c>
      <c r="B71" s="610" t="s">
        <v>299</v>
      </c>
      <c r="C71" s="623">
        <v>519600</v>
      </c>
      <c r="D71" s="623">
        <v>1119200</v>
      </c>
      <c r="E71" s="623">
        <v>803000</v>
      </c>
      <c r="F71" s="624">
        <v>2441800</v>
      </c>
    </row>
    <row r="72" spans="1:6" ht="13.5" customHeight="1" x14ac:dyDescent="0.2">
      <c r="A72" s="609">
        <v>63</v>
      </c>
      <c r="B72" s="610" t="s">
        <v>300</v>
      </c>
      <c r="C72" s="623">
        <v>636300</v>
      </c>
      <c r="D72" s="623">
        <v>1217400</v>
      </c>
      <c r="E72" s="623">
        <v>1649900</v>
      </c>
      <c r="F72" s="624">
        <v>3503600</v>
      </c>
    </row>
    <row r="73" spans="1:6" ht="13.5" customHeight="1" x14ac:dyDescent="0.2">
      <c r="A73" s="609">
        <v>64</v>
      </c>
      <c r="B73" s="610" t="s">
        <v>302</v>
      </c>
      <c r="C73" s="623">
        <v>517100</v>
      </c>
      <c r="D73" s="623">
        <v>866200</v>
      </c>
      <c r="E73" s="623">
        <v>600300</v>
      </c>
      <c r="F73" s="624">
        <v>1983600</v>
      </c>
    </row>
    <row r="74" spans="1:6" ht="13.5" customHeight="1" x14ac:dyDescent="0.2">
      <c r="A74" s="609">
        <v>65</v>
      </c>
      <c r="B74" s="610" t="s">
        <v>303</v>
      </c>
      <c r="C74" s="623">
        <v>315500</v>
      </c>
      <c r="D74" s="623">
        <v>257400</v>
      </c>
      <c r="E74" s="623">
        <v>560700</v>
      </c>
      <c r="F74" s="624">
        <v>1133600</v>
      </c>
    </row>
    <row r="75" spans="1:6" ht="13.5" customHeight="1" x14ac:dyDescent="0.2">
      <c r="A75" s="609">
        <v>66</v>
      </c>
      <c r="B75" s="610" t="s">
        <v>305</v>
      </c>
      <c r="C75" s="623">
        <v>378600</v>
      </c>
      <c r="D75" s="623">
        <v>695600</v>
      </c>
      <c r="E75" s="623">
        <v>761000</v>
      </c>
      <c r="F75" s="624">
        <v>1835200</v>
      </c>
    </row>
    <row r="76" spans="1:6" ht="13.5" customHeight="1" x14ac:dyDescent="0.2">
      <c r="A76" s="609">
        <v>67</v>
      </c>
      <c r="B76" s="610" t="s">
        <v>306</v>
      </c>
      <c r="C76" s="623">
        <v>112400</v>
      </c>
      <c r="D76" s="623">
        <v>156100</v>
      </c>
      <c r="E76" s="623">
        <v>156900</v>
      </c>
      <c r="F76" s="624">
        <v>425400</v>
      </c>
    </row>
    <row r="77" spans="1:6" ht="13.5" customHeight="1" x14ac:dyDescent="0.2">
      <c r="A77" s="609">
        <v>68</v>
      </c>
      <c r="B77" s="610" t="s">
        <v>307</v>
      </c>
      <c r="C77" s="623"/>
      <c r="D77" s="623">
        <v>256200</v>
      </c>
      <c r="E77" s="623">
        <v>403900</v>
      </c>
      <c r="F77" s="624">
        <v>660100</v>
      </c>
    </row>
    <row r="78" spans="1:6" ht="13.5" customHeight="1" x14ac:dyDescent="0.2">
      <c r="A78" s="609">
        <v>69</v>
      </c>
      <c r="B78" s="610" t="s">
        <v>308</v>
      </c>
      <c r="C78" s="623"/>
      <c r="D78" s="623">
        <v>206000</v>
      </c>
      <c r="E78" s="623">
        <v>428100</v>
      </c>
      <c r="F78" s="624">
        <v>634100</v>
      </c>
    </row>
    <row r="79" spans="1:6" ht="13.5" customHeight="1" x14ac:dyDescent="0.2">
      <c r="A79" s="609">
        <v>70</v>
      </c>
      <c r="B79" s="610" t="s">
        <v>310</v>
      </c>
      <c r="C79" s="623">
        <v>469000</v>
      </c>
      <c r="D79" s="623">
        <v>962800</v>
      </c>
      <c r="E79" s="623">
        <v>1346100</v>
      </c>
      <c r="F79" s="624">
        <v>2777900</v>
      </c>
    </row>
    <row r="80" spans="1:6" ht="13.5" customHeight="1" x14ac:dyDescent="0.2">
      <c r="A80" s="609">
        <v>71</v>
      </c>
      <c r="B80" s="610" t="s">
        <v>311</v>
      </c>
      <c r="C80" s="623">
        <v>573000</v>
      </c>
      <c r="D80" s="623">
        <v>599100</v>
      </c>
      <c r="E80" s="623">
        <v>1658800</v>
      </c>
      <c r="F80" s="624">
        <v>2830900</v>
      </c>
    </row>
    <row r="81" spans="1:6" ht="13.5" customHeight="1" x14ac:dyDescent="0.2">
      <c r="A81" s="609">
        <v>72</v>
      </c>
      <c r="B81" s="610" t="s">
        <v>312</v>
      </c>
      <c r="C81" s="623">
        <v>763500</v>
      </c>
      <c r="D81" s="623">
        <v>1703600</v>
      </c>
      <c r="E81" s="623">
        <v>1658400</v>
      </c>
      <c r="F81" s="624">
        <v>4125500</v>
      </c>
    </row>
    <row r="82" spans="1:6" ht="13.5" customHeight="1" x14ac:dyDescent="0.2">
      <c r="A82" s="609">
        <v>73</v>
      </c>
      <c r="B82" s="610" t="s">
        <v>313</v>
      </c>
      <c r="C82" s="623">
        <v>219100</v>
      </c>
      <c r="D82" s="623">
        <v>424900</v>
      </c>
      <c r="E82" s="623">
        <v>1022800</v>
      </c>
      <c r="F82" s="624">
        <v>1666800</v>
      </c>
    </row>
    <row r="83" spans="1:6" ht="13.5" customHeight="1" x14ac:dyDescent="0.2">
      <c r="A83" s="609">
        <v>74</v>
      </c>
      <c r="B83" s="610" t="s">
        <v>314</v>
      </c>
      <c r="C83" s="623">
        <v>105500</v>
      </c>
      <c r="D83" s="623">
        <v>331400</v>
      </c>
      <c r="E83" s="623">
        <v>563300</v>
      </c>
      <c r="F83" s="624">
        <v>1000200</v>
      </c>
    </row>
    <row r="84" spans="1:6" ht="13.5" customHeight="1" x14ac:dyDescent="0.2">
      <c r="A84" s="609">
        <v>75</v>
      </c>
      <c r="B84" s="610" t="s">
        <v>315</v>
      </c>
      <c r="C84" s="623">
        <v>264700</v>
      </c>
      <c r="D84" s="623">
        <v>245200</v>
      </c>
      <c r="E84" s="623">
        <v>257200</v>
      </c>
      <c r="F84" s="624">
        <v>767100</v>
      </c>
    </row>
    <row r="85" spans="1:6" ht="13.5" customHeight="1" x14ac:dyDescent="0.2">
      <c r="A85" s="609">
        <v>76</v>
      </c>
      <c r="B85" s="610" t="s">
        <v>316</v>
      </c>
      <c r="C85" s="623">
        <v>589700</v>
      </c>
      <c r="D85" s="623">
        <v>780000</v>
      </c>
      <c r="E85" s="623">
        <v>905500</v>
      </c>
      <c r="F85" s="624">
        <v>2275200</v>
      </c>
    </row>
    <row r="86" spans="1:6" ht="13.5" customHeight="1" x14ac:dyDescent="0.2">
      <c r="A86" s="609">
        <v>77</v>
      </c>
      <c r="B86" s="610" t="s">
        <v>317</v>
      </c>
      <c r="C86" s="623">
        <v>175600</v>
      </c>
      <c r="D86" s="623">
        <v>575100</v>
      </c>
      <c r="E86" s="623">
        <v>1113600</v>
      </c>
      <c r="F86" s="624">
        <v>1864300</v>
      </c>
    </row>
    <row r="87" spans="1:6" ht="13.5" customHeight="1" x14ac:dyDescent="0.2">
      <c r="A87" s="609">
        <v>78</v>
      </c>
      <c r="B87" s="610" t="s">
        <v>318</v>
      </c>
      <c r="C87" s="623">
        <v>146300</v>
      </c>
      <c r="D87" s="623">
        <v>362500</v>
      </c>
      <c r="E87" s="623">
        <v>897500</v>
      </c>
      <c r="F87" s="624">
        <v>1406300</v>
      </c>
    </row>
    <row r="88" spans="1:6" ht="13.5" customHeight="1" x14ac:dyDescent="0.2">
      <c r="A88" s="609">
        <v>79</v>
      </c>
      <c r="B88" s="610" t="s">
        <v>319</v>
      </c>
      <c r="C88" s="623">
        <v>161900</v>
      </c>
      <c r="D88" s="623">
        <v>203800</v>
      </c>
      <c r="E88" s="623">
        <v>642000</v>
      </c>
      <c r="F88" s="624">
        <v>1007700</v>
      </c>
    </row>
    <row r="89" spans="1:6" ht="13.5" customHeight="1" x14ac:dyDescent="0.2">
      <c r="A89" s="609">
        <v>80</v>
      </c>
      <c r="B89" s="610" t="s">
        <v>321</v>
      </c>
      <c r="C89" s="623">
        <v>162900</v>
      </c>
      <c r="D89" s="623">
        <v>287800</v>
      </c>
      <c r="E89" s="623">
        <v>397700</v>
      </c>
      <c r="F89" s="624">
        <v>848400</v>
      </c>
    </row>
    <row r="90" spans="1:6" ht="13.5" customHeight="1" x14ac:dyDescent="0.2">
      <c r="A90" s="609">
        <v>81</v>
      </c>
      <c r="B90" s="610" t="s">
        <v>322</v>
      </c>
      <c r="C90" s="623">
        <v>370200</v>
      </c>
      <c r="D90" s="623">
        <v>355500</v>
      </c>
      <c r="E90" s="623">
        <v>843900</v>
      </c>
      <c r="F90" s="624">
        <v>1569600</v>
      </c>
    </row>
    <row r="91" spans="1:6" ht="13.5" customHeight="1" x14ac:dyDescent="0.2">
      <c r="A91" s="609">
        <v>82</v>
      </c>
      <c r="B91" s="610" t="s">
        <v>323</v>
      </c>
      <c r="C91" s="623">
        <v>195500</v>
      </c>
      <c r="D91" s="623">
        <v>301400</v>
      </c>
      <c r="E91" s="623">
        <v>524600</v>
      </c>
      <c r="F91" s="624">
        <v>1021500</v>
      </c>
    </row>
    <row r="92" spans="1:6" ht="13.5" customHeight="1" x14ac:dyDescent="0.2">
      <c r="A92" s="609" t="s">
        <v>324</v>
      </c>
      <c r="B92" s="610"/>
      <c r="C92" s="623">
        <v>24480000</v>
      </c>
      <c r="D92" s="623">
        <v>39347000</v>
      </c>
      <c r="E92" s="623">
        <v>60208100</v>
      </c>
      <c r="F92" s="624">
        <v>124035100</v>
      </c>
    </row>
    <row r="93" spans="1:6" ht="13.5" customHeight="1" thickBot="1" x14ac:dyDescent="0.25">
      <c r="A93" s="615" t="s">
        <v>325</v>
      </c>
      <c r="B93" s="616"/>
      <c r="C93" s="625">
        <v>38190800</v>
      </c>
      <c r="D93" s="625">
        <v>61121000</v>
      </c>
      <c r="E93" s="625">
        <v>89779100</v>
      </c>
      <c r="F93" s="626">
        <v>189090900</v>
      </c>
    </row>
    <row r="94" spans="1:6" ht="14.25" customHeight="1" thickBot="1" x14ac:dyDescent="0.25">
      <c r="A94" s="731" t="s">
        <v>326</v>
      </c>
      <c r="B94" s="732"/>
      <c r="C94" s="629">
        <f>SUM(C14,C93)</f>
        <v>298203800</v>
      </c>
      <c r="D94" s="629">
        <f>SUM(D14,D93)</f>
        <v>404665600</v>
      </c>
      <c r="E94" s="629">
        <f>SUM(E14,E93)</f>
        <v>524301700</v>
      </c>
      <c r="F94" s="630">
        <f>SUM(F14,F93)</f>
        <v>1227171100</v>
      </c>
    </row>
    <row r="95" spans="1:6" ht="14.25" customHeight="1" thickBot="1" x14ac:dyDescent="0.25">
      <c r="A95" s="731" t="s">
        <v>327</v>
      </c>
      <c r="B95" s="732"/>
      <c r="C95" s="629">
        <v>184</v>
      </c>
      <c r="D95" s="629">
        <v>196</v>
      </c>
      <c r="E95" s="629">
        <v>319</v>
      </c>
      <c r="F95" s="630">
        <f>SUM(C95:E95)</f>
        <v>699</v>
      </c>
    </row>
    <row r="96" spans="1:6" ht="12.75" customHeight="1" x14ac:dyDescent="0.2"/>
    <row r="97" ht="12.75" customHeight="1" x14ac:dyDescent="0.2"/>
  </sheetData>
  <mergeCells count="3">
    <mergeCell ref="A2:F2"/>
    <mergeCell ref="A94:B94"/>
    <mergeCell ref="A95:B95"/>
  </mergeCells>
  <phoneticPr fontId="3"/>
  <pageMargins left="0.78740157480314965" right="0.78740157480314965" top="0.98425196850393704" bottom="0.98425196850393704" header="0.51181102362204722" footer="0.51181102362204722"/>
  <pageSetup paperSize="9" scale="95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64"/>
  <sheetViews>
    <sheetView workbookViewId="0"/>
  </sheetViews>
  <sheetFormatPr defaultColWidth="6.90625" defaultRowHeight="13" x14ac:dyDescent="0.2"/>
  <cols>
    <col min="1" max="1" width="4.36328125" style="593" customWidth="1"/>
    <col min="2" max="2" width="45.26953125" style="593" customWidth="1"/>
    <col min="3" max="6" width="15.7265625" style="593" customWidth="1"/>
    <col min="7" max="256" width="6.90625" style="593"/>
    <col min="257" max="257" width="4.36328125" style="593" customWidth="1"/>
    <col min="258" max="258" width="45.26953125" style="593" customWidth="1"/>
    <col min="259" max="262" width="15.7265625" style="593" customWidth="1"/>
    <col min="263" max="512" width="6.90625" style="593"/>
    <col min="513" max="513" width="4.36328125" style="593" customWidth="1"/>
    <col min="514" max="514" width="45.26953125" style="593" customWidth="1"/>
    <col min="515" max="518" width="15.7265625" style="593" customWidth="1"/>
    <col min="519" max="768" width="6.90625" style="593"/>
    <col min="769" max="769" width="4.36328125" style="593" customWidth="1"/>
    <col min="770" max="770" width="45.26953125" style="593" customWidth="1"/>
    <col min="771" max="774" width="15.7265625" style="593" customWidth="1"/>
    <col min="775" max="1024" width="6.90625" style="593"/>
    <col min="1025" max="1025" width="4.36328125" style="593" customWidth="1"/>
    <col min="1026" max="1026" width="45.26953125" style="593" customWidth="1"/>
    <col min="1027" max="1030" width="15.7265625" style="593" customWidth="1"/>
    <col min="1031" max="1280" width="6.90625" style="593"/>
    <col min="1281" max="1281" width="4.36328125" style="593" customWidth="1"/>
    <col min="1282" max="1282" width="45.26953125" style="593" customWidth="1"/>
    <col min="1283" max="1286" width="15.7265625" style="593" customWidth="1"/>
    <col min="1287" max="1536" width="6.90625" style="593"/>
    <col min="1537" max="1537" width="4.36328125" style="593" customWidth="1"/>
    <col min="1538" max="1538" width="45.26953125" style="593" customWidth="1"/>
    <col min="1539" max="1542" width="15.7265625" style="593" customWidth="1"/>
    <col min="1543" max="1792" width="6.90625" style="593"/>
    <col min="1793" max="1793" width="4.36328125" style="593" customWidth="1"/>
    <col min="1794" max="1794" width="45.26953125" style="593" customWidth="1"/>
    <col min="1795" max="1798" width="15.7265625" style="593" customWidth="1"/>
    <col min="1799" max="2048" width="6.90625" style="593"/>
    <col min="2049" max="2049" width="4.36328125" style="593" customWidth="1"/>
    <col min="2050" max="2050" width="45.26953125" style="593" customWidth="1"/>
    <col min="2051" max="2054" width="15.7265625" style="593" customWidth="1"/>
    <col min="2055" max="2304" width="6.90625" style="593"/>
    <col min="2305" max="2305" width="4.36328125" style="593" customWidth="1"/>
    <col min="2306" max="2306" width="45.26953125" style="593" customWidth="1"/>
    <col min="2307" max="2310" width="15.7265625" style="593" customWidth="1"/>
    <col min="2311" max="2560" width="6.90625" style="593"/>
    <col min="2561" max="2561" width="4.36328125" style="593" customWidth="1"/>
    <col min="2562" max="2562" width="45.26953125" style="593" customWidth="1"/>
    <col min="2563" max="2566" width="15.7265625" style="593" customWidth="1"/>
    <col min="2567" max="2816" width="6.90625" style="593"/>
    <col min="2817" max="2817" width="4.36328125" style="593" customWidth="1"/>
    <col min="2818" max="2818" width="45.26953125" style="593" customWidth="1"/>
    <col min="2819" max="2822" width="15.7265625" style="593" customWidth="1"/>
    <col min="2823" max="3072" width="6.90625" style="593"/>
    <col min="3073" max="3073" width="4.36328125" style="593" customWidth="1"/>
    <col min="3074" max="3074" width="45.26953125" style="593" customWidth="1"/>
    <col min="3075" max="3078" width="15.7265625" style="593" customWidth="1"/>
    <col min="3079" max="3328" width="6.90625" style="593"/>
    <col min="3329" max="3329" width="4.36328125" style="593" customWidth="1"/>
    <col min="3330" max="3330" width="45.26953125" style="593" customWidth="1"/>
    <col min="3331" max="3334" width="15.7265625" style="593" customWidth="1"/>
    <col min="3335" max="3584" width="6.90625" style="593"/>
    <col min="3585" max="3585" width="4.36328125" style="593" customWidth="1"/>
    <col min="3586" max="3586" width="45.26953125" style="593" customWidth="1"/>
    <col min="3587" max="3590" width="15.7265625" style="593" customWidth="1"/>
    <col min="3591" max="3840" width="6.90625" style="593"/>
    <col min="3841" max="3841" width="4.36328125" style="593" customWidth="1"/>
    <col min="3842" max="3842" width="45.26953125" style="593" customWidth="1"/>
    <col min="3843" max="3846" width="15.7265625" style="593" customWidth="1"/>
    <col min="3847" max="4096" width="6.90625" style="593"/>
    <col min="4097" max="4097" width="4.36328125" style="593" customWidth="1"/>
    <col min="4098" max="4098" width="45.26953125" style="593" customWidth="1"/>
    <col min="4099" max="4102" width="15.7265625" style="593" customWidth="1"/>
    <col min="4103" max="4352" width="6.90625" style="593"/>
    <col min="4353" max="4353" width="4.36328125" style="593" customWidth="1"/>
    <col min="4354" max="4354" width="45.26953125" style="593" customWidth="1"/>
    <col min="4355" max="4358" width="15.7265625" style="593" customWidth="1"/>
    <col min="4359" max="4608" width="6.90625" style="593"/>
    <col min="4609" max="4609" width="4.36328125" style="593" customWidth="1"/>
    <col min="4610" max="4610" width="45.26953125" style="593" customWidth="1"/>
    <col min="4611" max="4614" width="15.7265625" style="593" customWidth="1"/>
    <col min="4615" max="4864" width="6.90625" style="593"/>
    <col min="4865" max="4865" width="4.36328125" style="593" customWidth="1"/>
    <col min="4866" max="4866" width="45.26953125" style="593" customWidth="1"/>
    <col min="4867" max="4870" width="15.7265625" style="593" customWidth="1"/>
    <col min="4871" max="5120" width="6.90625" style="593"/>
    <col min="5121" max="5121" width="4.36328125" style="593" customWidth="1"/>
    <col min="5122" max="5122" width="45.26953125" style="593" customWidth="1"/>
    <col min="5123" max="5126" width="15.7265625" style="593" customWidth="1"/>
    <col min="5127" max="5376" width="6.90625" style="593"/>
    <col min="5377" max="5377" width="4.36328125" style="593" customWidth="1"/>
    <col min="5378" max="5378" width="45.26953125" style="593" customWidth="1"/>
    <col min="5379" max="5382" width="15.7265625" style="593" customWidth="1"/>
    <col min="5383" max="5632" width="6.90625" style="593"/>
    <col min="5633" max="5633" width="4.36328125" style="593" customWidth="1"/>
    <col min="5634" max="5634" width="45.26953125" style="593" customWidth="1"/>
    <col min="5635" max="5638" width="15.7265625" style="593" customWidth="1"/>
    <col min="5639" max="5888" width="6.90625" style="593"/>
    <col min="5889" max="5889" width="4.36328125" style="593" customWidth="1"/>
    <col min="5890" max="5890" width="45.26953125" style="593" customWidth="1"/>
    <col min="5891" max="5894" width="15.7265625" style="593" customWidth="1"/>
    <col min="5895" max="6144" width="6.90625" style="593"/>
    <col min="6145" max="6145" width="4.36328125" style="593" customWidth="1"/>
    <col min="6146" max="6146" width="45.26953125" style="593" customWidth="1"/>
    <col min="6147" max="6150" width="15.7265625" style="593" customWidth="1"/>
    <col min="6151" max="6400" width="6.90625" style="593"/>
    <col min="6401" max="6401" width="4.36328125" style="593" customWidth="1"/>
    <col min="6402" max="6402" width="45.26953125" style="593" customWidth="1"/>
    <col min="6403" max="6406" width="15.7265625" style="593" customWidth="1"/>
    <col min="6407" max="6656" width="6.90625" style="593"/>
    <col min="6657" max="6657" width="4.36328125" style="593" customWidth="1"/>
    <col min="6658" max="6658" width="45.26953125" style="593" customWidth="1"/>
    <col min="6659" max="6662" width="15.7265625" style="593" customWidth="1"/>
    <col min="6663" max="6912" width="6.90625" style="593"/>
    <col min="6913" max="6913" width="4.36328125" style="593" customWidth="1"/>
    <col min="6914" max="6914" width="45.26953125" style="593" customWidth="1"/>
    <col min="6915" max="6918" width="15.7265625" style="593" customWidth="1"/>
    <col min="6919" max="7168" width="6.90625" style="593"/>
    <col min="7169" max="7169" width="4.36328125" style="593" customWidth="1"/>
    <col min="7170" max="7170" width="45.26953125" style="593" customWidth="1"/>
    <col min="7171" max="7174" width="15.7265625" style="593" customWidth="1"/>
    <col min="7175" max="7424" width="6.90625" style="593"/>
    <col min="7425" max="7425" width="4.36328125" style="593" customWidth="1"/>
    <col min="7426" max="7426" width="45.26953125" style="593" customWidth="1"/>
    <col min="7427" max="7430" width="15.7265625" style="593" customWidth="1"/>
    <col min="7431" max="7680" width="6.90625" style="593"/>
    <col min="7681" max="7681" width="4.36328125" style="593" customWidth="1"/>
    <col min="7682" max="7682" width="45.26953125" style="593" customWidth="1"/>
    <col min="7683" max="7686" width="15.7265625" style="593" customWidth="1"/>
    <col min="7687" max="7936" width="6.90625" style="593"/>
    <col min="7937" max="7937" width="4.36328125" style="593" customWidth="1"/>
    <col min="7938" max="7938" width="45.26953125" style="593" customWidth="1"/>
    <col min="7939" max="7942" width="15.7265625" style="593" customWidth="1"/>
    <col min="7943" max="8192" width="6.90625" style="593"/>
    <col min="8193" max="8193" width="4.36328125" style="593" customWidth="1"/>
    <col min="8194" max="8194" width="45.26953125" style="593" customWidth="1"/>
    <col min="8195" max="8198" width="15.7265625" style="593" customWidth="1"/>
    <col min="8199" max="8448" width="6.90625" style="593"/>
    <col min="8449" max="8449" width="4.36328125" style="593" customWidth="1"/>
    <col min="8450" max="8450" width="45.26953125" style="593" customWidth="1"/>
    <col min="8451" max="8454" width="15.7265625" style="593" customWidth="1"/>
    <col min="8455" max="8704" width="6.90625" style="593"/>
    <col min="8705" max="8705" width="4.36328125" style="593" customWidth="1"/>
    <col min="8706" max="8706" width="45.26953125" style="593" customWidth="1"/>
    <col min="8707" max="8710" width="15.7265625" style="593" customWidth="1"/>
    <col min="8711" max="8960" width="6.90625" style="593"/>
    <col min="8961" max="8961" width="4.36328125" style="593" customWidth="1"/>
    <col min="8962" max="8962" width="45.26953125" style="593" customWidth="1"/>
    <col min="8963" max="8966" width="15.7265625" style="593" customWidth="1"/>
    <col min="8967" max="9216" width="6.90625" style="593"/>
    <col min="9217" max="9217" width="4.36328125" style="593" customWidth="1"/>
    <col min="9218" max="9218" width="45.26953125" style="593" customWidth="1"/>
    <col min="9219" max="9222" width="15.7265625" style="593" customWidth="1"/>
    <col min="9223" max="9472" width="6.90625" style="593"/>
    <col min="9473" max="9473" width="4.36328125" style="593" customWidth="1"/>
    <col min="9474" max="9474" width="45.26953125" style="593" customWidth="1"/>
    <col min="9475" max="9478" width="15.7265625" style="593" customWidth="1"/>
    <col min="9479" max="9728" width="6.90625" style="593"/>
    <col min="9729" max="9729" width="4.36328125" style="593" customWidth="1"/>
    <col min="9730" max="9730" width="45.26953125" style="593" customWidth="1"/>
    <col min="9731" max="9734" width="15.7265625" style="593" customWidth="1"/>
    <col min="9735" max="9984" width="6.90625" style="593"/>
    <col min="9985" max="9985" width="4.36328125" style="593" customWidth="1"/>
    <col min="9986" max="9986" width="45.26953125" style="593" customWidth="1"/>
    <col min="9987" max="9990" width="15.7265625" style="593" customWidth="1"/>
    <col min="9991" max="10240" width="6.90625" style="593"/>
    <col min="10241" max="10241" width="4.36328125" style="593" customWidth="1"/>
    <col min="10242" max="10242" width="45.26953125" style="593" customWidth="1"/>
    <col min="10243" max="10246" width="15.7265625" style="593" customWidth="1"/>
    <col min="10247" max="10496" width="6.90625" style="593"/>
    <col min="10497" max="10497" width="4.36328125" style="593" customWidth="1"/>
    <col min="10498" max="10498" width="45.26953125" style="593" customWidth="1"/>
    <col min="10499" max="10502" width="15.7265625" style="593" customWidth="1"/>
    <col min="10503" max="10752" width="6.90625" style="593"/>
    <col min="10753" max="10753" width="4.36328125" style="593" customWidth="1"/>
    <col min="10754" max="10754" width="45.26953125" style="593" customWidth="1"/>
    <col min="10755" max="10758" width="15.7265625" style="593" customWidth="1"/>
    <col min="10759" max="11008" width="6.90625" style="593"/>
    <col min="11009" max="11009" width="4.36328125" style="593" customWidth="1"/>
    <col min="11010" max="11010" width="45.26953125" style="593" customWidth="1"/>
    <col min="11011" max="11014" width="15.7265625" style="593" customWidth="1"/>
    <col min="11015" max="11264" width="6.90625" style="593"/>
    <col min="11265" max="11265" width="4.36328125" style="593" customWidth="1"/>
    <col min="11266" max="11266" width="45.26953125" style="593" customWidth="1"/>
    <col min="11267" max="11270" width="15.7265625" style="593" customWidth="1"/>
    <col min="11271" max="11520" width="6.90625" style="593"/>
    <col min="11521" max="11521" width="4.36328125" style="593" customWidth="1"/>
    <col min="11522" max="11522" width="45.26953125" style="593" customWidth="1"/>
    <col min="11523" max="11526" width="15.7265625" style="593" customWidth="1"/>
    <col min="11527" max="11776" width="6.90625" style="593"/>
    <col min="11777" max="11777" width="4.36328125" style="593" customWidth="1"/>
    <col min="11778" max="11778" width="45.26953125" style="593" customWidth="1"/>
    <col min="11779" max="11782" width="15.7265625" style="593" customWidth="1"/>
    <col min="11783" max="12032" width="6.90625" style="593"/>
    <col min="12033" max="12033" width="4.36328125" style="593" customWidth="1"/>
    <col min="12034" max="12034" width="45.26953125" style="593" customWidth="1"/>
    <col min="12035" max="12038" width="15.7265625" style="593" customWidth="1"/>
    <col min="12039" max="12288" width="6.90625" style="593"/>
    <col min="12289" max="12289" width="4.36328125" style="593" customWidth="1"/>
    <col min="12290" max="12290" width="45.26953125" style="593" customWidth="1"/>
    <col min="12291" max="12294" width="15.7265625" style="593" customWidth="1"/>
    <col min="12295" max="12544" width="6.90625" style="593"/>
    <col min="12545" max="12545" width="4.36328125" style="593" customWidth="1"/>
    <col min="12546" max="12546" width="45.26953125" style="593" customWidth="1"/>
    <col min="12547" max="12550" width="15.7265625" style="593" customWidth="1"/>
    <col min="12551" max="12800" width="6.90625" style="593"/>
    <col min="12801" max="12801" width="4.36328125" style="593" customWidth="1"/>
    <col min="12802" max="12802" width="45.26953125" style="593" customWidth="1"/>
    <col min="12803" max="12806" width="15.7265625" style="593" customWidth="1"/>
    <col min="12807" max="13056" width="6.90625" style="593"/>
    <col min="13057" max="13057" width="4.36328125" style="593" customWidth="1"/>
    <col min="13058" max="13058" width="45.26953125" style="593" customWidth="1"/>
    <col min="13059" max="13062" width="15.7265625" style="593" customWidth="1"/>
    <col min="13063" max="13312" width="6.90625" style="593"/>
    <col min="13313" max="13313" width="4.36328125" style="593" customWidth="1"/>
    <col min="13314" max="13314" width="45.26953125" style="593" customWidth="1"/>
    <col min="13315" max="13318" width="15.7265625" style="593" customWidth="1"/>
    <col min="13319" max="13568" width="6.90625" style="593"/>
    <col min="13569" max="13569" width="4.36328125" style="593" customWidth="1"/>
    <col min="13570" max="13570" width="45.26953125" style="593" customWidth="1"/>
    <col min="13571" max="13574" width="15.7265625" style="593" customWidth="1"/>
    <col min="13575" max="13824" width="6.90625" style="593"/>
    <col min="13825" max="13825" width="4.36328125" style="593" customWidth="1"/>
    <col min="13826" max="13826" width="45.26953125" style="593" customWidth="1"/>
    <col min="13827" max="13830" width="15.7265625" style="593" customWidth="1"/>
    <col min="13831" max="14080" width="6.90625" style="593"/>
    <col min="14081" max="14081" width="4.36328125" style="593" customWidth="1"/>
    <col min="14082" max="14082" width="45.26953125" style="593" customWidth="1"/>
    <col min="14083" max="14086" width="15.7265625" style="593" customWidth="1"/>
    <col min="14087" max="14336" width="6.90625" style="593"/>
    <col min="14337" max="14337" width="4.36328125" style="593" customWidth="1"/>
    <col min="14338" max="14338" width="45.26953125" style="593" customWidth="1"/>
    <col min="14339" max="14342" width="15.7265625" style="593" customWidth="1"/>
    <col min="14343" max="14592" width="6.90625" style="593"/>
    <col min="14593" max="14593" width="4.36328125" style="593" customWidth="1"/>
    <col min="14594" max="14594" width="45.26953125" style="593" customWidth="1"/>
    <col min="14595" max="14598" width="15.7265625" style="593" customWidth="1"/>
    <col min="14599" max="14848" width="6.90625" style="593"/>
    <col min="14849" max="14849" width="4.36328125" style="593" customWidth="1"/>
    <col min="14850" max="14850" width="45.26953125" style="593" customWidth="1"/>
    <col min="14851" max="14854" width="15.7265625" style="593" customWidth="1"/>
    <col min="14855" max="15104" width="6.90625" style="593"/>
    <col min="15105" max="15105" width="4.36328125" style="593" customWidth="1"/>
    <col min="15106" max="15106" width="45.26953125" style="593" customWidth="1"/>
    <col min="15107" max="15110" width="15.7265625" style="593" customWidth="1"/>
    <col min="15111" max="15360" width="6.90625" style="593"/>
    <col min="15361" max="15361" width="4.36328125" style="593" customWidth="1"/>
    <col min="15362" max="15362" width="45.26953125" style="593" customWidth="1"/>
    <col min="15363" max="15366" width="15.7265625" style="593" customWidth="1"/>
    <col min="15367" max="15616" width="6.90625" style="593"/>
    <col min="15617" max="15617" width="4.36328125" style="593" customWidth="1"/>
    <col min="15618" max="15618" width="45.26953125" style="593" customWidth="1"/>
    <col min="15619" max="15622" width="15.7265625" style="593" customWidth="1"/>
    <col min="15623" max="15872" width="6.90625" style="593"/>
    <col min="15873" max="15873" width="4.36328125" style="593" customWidth="1"/>
    <col min="15874" max="15874" width="45.26953125" style="593" customWidth="1"/>
    <col min="15875" max="15878" width="15.7265625" style="593" customWidth="1"/>
    <col min="15879" max="16128" width="6.90625" style="593"/>
    <col min="16129" max="16129" width="4.36328125" style="593" customWidth="1"/>
    <col min="16130" max="16130" width="45.26953125" style="593" customWidth="1"/>
    <col min="16131" max="16134" width="15.7265625" style="593" customWidth="1"/>
    <col min="16135" max="16384" width="6.90625" style="593"/>
  </cols>
  <sheetData>
    <row r="1" spans="1:6" ht="13.5" customHeight="1" x14ac:dyDescent="0.2">
      <c r="A1" s="590"/>
      <c r="B1" s="591"/>
      <c r="C1" s="591"/>
      <c r="D1" s="591"/>
      <c r="E1" s="591"/>
      <c r="F1" s="592" t="s">
        <v>336</v>
      </c>
    </row>
    <row r="2" spans="1:6" ht="18" customHeight="1" thickBot="1" x14ac:dyDescent="0.25">
      <c r="A2" s="729" t="s">
        <v>337</v>
      </c>
      <c r="B2" s="729"/>
      <c r="C2" s="729"/>
      <c r="D2" s="729"/>
      <c r="E2" s="729"/>
      <c r="F2" s="729"/>
    </row>
    <row r="3" spans="1:6" ht="13.5" customHeight="1" x14ac:dyDescent="0.2">
      <c r="A3" s="594" t="s">
        <v>194</v>
      </c>
      <c r="B3" s="595" t="s">
        <v>195</v>
      </c>
      <c r="C3" s="595" t="s">
        <v>196</v>
      </c>
      <c r="D3" s="595" t="s">
        <v>197</v>
      </c>
      <c r="E3" s="595" t="s">
        <v>198</v>
      </c>
      <c r="F3" s="596" t="s">
        <v>200</v>
      </c>
    </row>
    <row r="4" spans="1:6" ht="13.5" customHeight="1" x14ac:dyDescent="0.2">
      <c r="A4" s="597"/>
      <c r="B4" s="598" t="s">
        <v>201</v>
      </c>
      <c r="C4" s="599" t="s">
        <v>338</v>
      </c>
      <c r="D4" s="599" t="s">
        <v>339</v>
      </c>
      <c r="E4" s="599" t="s">
        <v>340</v>
      </c>
      <c r="F4" s="600"/>
    </row>
    <row r="5" spans="1:6" ht="14.25" customHeight="1" thickBot="1" x14ac:dyDescent="0.25">
      <c r="A5" s="601"/>
      <c r="B5" s="602" t="s">
        <v>206</v>
      </c>
      <c r="C5" s="603" t="s">
        <v>207</v>
      </c>
      <c r="D5" s="602" t="s">
        <v>207</v>
      </c>
      <c r="E5" s="602" t="s">
        <v>207</v>
      </c>
      <c r="F5" s="604" t="s">
        <v>207</v>
      </c>
    </row>
    <row r="6" spans="1:6" ht="13.5" customHeight="1" thickTop="1" x14ac:dyDescent="0.2">
      <c r="A6" s="605">
        <v>1</v>
      </c>
      <c r="B6" s="606" t="s">
        <v>208</v>
      </c>
      <c r="C6" s="607">
        <v>3362100</v>
      </c>
      <c r="D6" s="607">
        <v>4045200</v>
      </c>
      <c r="E6" s="607">
        <v>5775300</v>
      </c>
      <c r="F6" s="608">
        <v>13182600</v>
      </c>
    </row>
    <row r="7" spans="1:6" ht="13.5" customHeight="1" x14ac:dyDescent="0.2">
      <c r="A7" s="609">
        <v>2</v>
      </c>
      <c r="B7" s="610" t="s">
        <v>209</v>
      </c>
      <c r="C7" s="623">
        <v>28297200</v>
      </c>
      <c r="D7" s="623">
        <v>35064900</v>
      </c>
      <c r="E7" s="623">
        <v>37495700</v>
      </c>
      <c r="F7" s="624">
        <v>100857800</v>
      </c>
    </row>
    <row r="8" spans="1:6" ht="13.5" customHeight="1" x14ac:dyDescent="0.2">
      <c r="A8" s="609">
        <v>3</v>
      </c>
      <c r="B8" s="610" t="s">
        <v>210</v>
      </c>
      <c r="C8" s="623">
        <v>31312500</v>
      </c>
      <c r="D8" s="623">
        <v>35683800</v>
      </c>
      <c r="E8" s="623">
        <v>31825900</v>
      </c>
      <c r="F8" s="624">
        <v>98822200</v>
      </c>
    </row>
    <row r="9" spans="1:6" ht="13.5" customHeight="1" x14ac:dyDescent="0.2">
      <c r="A9" s="609">
        <v>4</v>
      </c>
      <c r="B9" s="610" t="s">
        <v>211</v>
      </c>
      <c r="C9" s="623">
        <f>29469200-C10</f>
        <v>28997300</v>
      </c>
      <c r="D9" s="623">
        <f>28320100-D10</f>
        <v>27939400</v>
      </c>
      <c r="E9" s="623">
        <f>26142900-E10</f>
        <v>25582800</v>
      </c>
      <c r="F9" s="624">
        <f>SUM(C9:E9)</f>
        <v>82519500</v>
      </c>
    </row>
    <row r="10" spans="1:6" ht="13.5" customHeight="1" x14ac:dyDescent="0.2">
      <c r="A10" s="609"/>
      <c r="B10" s="610" t="s">
        <v>333</v>
      </c>
      <c r="C10" s="623">
        <v>471900</v>
      </c>
      <c r="D10" s="623">
        <v>380700</v>
      </c>
      <c r="E10" s="623">
        <v>560100</v>
      </c>
      <c r="F10" s="624">
        <f>SUM(C10:E10)</f>
        <v>1412700</v>
      </c>
    </row>
    <row r="11" spans="1:6" ht="13.5" customHeight="1" x14ac:dyDescent="0.2">
      <c r="A11" s="609">
        <v>5</v>
      </c>
      <c r="B11" s="610" t="s">
        <v>213</v>
      </c>
      <c r="C11" s="623">
        <v>29202900</v>
      </c>
      <c r="D11" s="623">
        <v>31415400</v>
      </c>
      <c r="E11" s="623">
        <v>21055900</v>
      </c>
      <c r="F11" s="624">
        <v>81674200</v>
      </c>
    </row>
    <row r="12" spans="1:6" ht="13.5" customHeight="1" x14ac:dyDescent="0.2">
      <c r="A12" s="609">
        <v>6</v>
      </c>
      <c r="B12" s="610" t="s">
        <v>214</v>
      </c>
      <c r="C12" s="623">
        <v>71039800</v>
      </c>
      <c r="D12" s="623">
        <v>104318000</v>
      </c>
      <c r="E12" s="623">
        <v>88405000</v>
      </c>
      <c r="F12" s="624">
        <v>263762800</v>
      </c>
    </row>
    <row r="13" spans="1:6" ht="13.5" customHeight="1" x14ac:dyDescent="0.2">
      <c r="A13" s="609" t="s">
        <v>215</v>
      </c>
      <c r="B13" s="610"/>
      <c r="C13" s="623">
        <v>189321600</v>
      </c>
      <c r="D13" s="623">
        <v>234802200</v>
      </c>
      <c r="E13" s="623">
        <v>204925400</v>
      </c>
      <c r="F13" s="624">
        <v>629049200</v>
      </c>
    </row>
    <row r="14" spans="1:6" ht="13.5" customHeight="1" thickBot="1" x14ac:dyDescent="0.25">
      <c r="A14" s="615" t="s">
        <v>216</v>
      </c>
      <c r="B14" s="616"/>
      <c r="C14" s="625">
        <v>192683700</v>
      </c>
      <c r="D14" s="625">
        <v>238847400</v>
      </c>
      <c r="E14" s="625">
        <v>210700700</v>
      </c>
      <c r="F14" s="626">
        <v>642231800</v>
      </c>
    </row>
    <row r="15" spans="1:6" ht="13.5" customHeight="1" x14ac:dyDescent="0.2">
      <c r="A15" s="619">
        <v>7</v>
      </c>
      <c r="B15" s="620" t="s">
        <v>228</v>
      </c>
      <c r="C15" s="621"/>
      <c r="D15" s="621">
        <v>180900</v>
      </c>
      <c r="E15" s="621">
        <v>365700</v>
      </c>
      <c r="F15" s="622">
        <v>546600</v>
      </c>
    </row>
    <row r="16" spans="1:6" ht="13.5" customHeight="1" x14ac:dyDescent="0.2">
      <c r="A16" s="609">
        <v>8</v>
      </c>
      <c r="B16" s="610" t="s">
        <v>241</v>
      </c>
      <c r="C16" s="623">
        <v>66600</v>
      </c>
      <c r="D16" s="623">
        <v>91700</v>
      </c>
      <c r="E16" s="623">
        <v>75100</v>
      </c>
      <c r="F16" s="624">
        <v>233400</v>
      </c>
    </row>
    <row r="17" spans="1:6" ht="13.5" customHeight="1" thickBot="1" x14ac:dyDescent="0.25">
      <c r="A17" s="615" t="s">
        <v>254</v>
      </c>
      <c r="B17" s="616"/>
      <c r="C17" s="625">
        <v>66600</v>
      </c>
      <c r="D17" s="625">
        <v>272600</v>
      </c>
      <c r="E17" s="625">
        <v>440800</v>
      </c>
      <c r="F17" s="626">
        <v>780000</v>
      </c>
    </row>
    <row r="18" spans="1:6" ht="13.5" customHeight="1" x14ac:dyDescent="0.2">
      <c r="A18" s="619">
        <v>9</v>
      </c>
      <c r="B18" s="620" t="s">
        <v>255</v>
      </c>
      <c r="C18" s="621">
        <v>48100</v>
      </c>
      <c r="D18" s="621">
        <v>77600</v>
      </c>
      <c r="E18" s="621">
        <v>109900</v>
      </c>
      <c r="F18" s="622">
        <v>235600</v>
      </c>
    </row>
    <row r="19" spans="1:6" ht="13.5" customHeight="1" x14ac:dyDescent="0.2">
      <c r="A19" s="609">
        <v>10</v>
      </c>
      <c r="B19" s="610" t="s">
        <v>256</v>
      </c>
      <c r="C19" s="623">
        <v>196200</v>
      </c>
      <c r="D19" s="623">
        <v>192500</v>
      </c>
      <c r="E19" s="623">
        <v>205500</v>
      </c>
      <c r="F19" s="624">
        <v>594200</v>
      </c>
    </row>
    <row r="20" spans="1:6" ht="13.5" customHeight="1" x14ac:dyDescent="0.2">
      <c r="A20" s="609">
        <v>11</v>
      </c>
      <c r="B20" s="610" t="s">
        <v>261</v>
      </c>
      <c r="C20" s="623">
        <v>164000</v>
      </c>
      <c r="D20" s="623">
        <v>99000</v>
      </c>
      <c r="E20" s="623">
        <v>228100</v>
      </c>
      <c r="F20" s="624">
        <v>491100</v>
      </c>
    </row>
    <row r="21" spans="1:6" ht="13.5" customHeight="1" x14ac:dyDescent="0.2">
      <c r="A21" s="609">
        <v>12</v>
      </c>
      <c r="B21" s="610" t="s">
        <v>264</v>
      </c>
      <c r="C21" s="623">
        <v>141600</v>
      </c>
      <c r="D21" s="623">
        <v>61400</v>
      </c>
      <c r="E21" s="623">
        <v>145900</v>
      </c>
      <c r="F21" s="624">
        <v>348900</v>
      </c>
    </row>
    <row r="22" spans="1:6" ht="13.5" customHeight="1" x14ac:dyDescent="0.2">
      <c r="A22" s="609">
        <v>13</v>
      </c>
      <c r="B22" s="610" t="s">
        <v>269</v>
      </c>
      <c r="C22" s="623">
        <v>97700</v>
      </c>
      <c r="D22" s="623">
        <v>137400</v>
      </c>
      <c r="E22" s="623">
        <v>95200</v>
      </c>
      <c r="F22" s="624">
        <v>330300</v>
      </c>
    </row>
    <row r="23" spans="1:6" ht="13.5" customHeight="1" x14ac:dyDescent="0.2">
      <c r="A23" s="609">
        <v>14</v>
      </c>
      <c r="B23" s="610" t="s">
        <v>270</v>
      </c>
      <c r="C23" s="623">
        <v>689700</v>
      </c>
      <c r="D23" s="623">
        <v>1153200</v>
      </c>
      <c r="E23" s="623"/>
      <c r="F23" s="624">
        <v>1842900</v>
      </c>
    </row>
    <row r="24" spans="1:6" ht="13.5" customHeight="1" x14ac:dyDescent="0.2">
      <c r="A24" s="609">
        <v>15</v>
      </c>
      <c r="B24" s="610" t="s">
        <v>271</v>
      </c>
      <c r="C24" s="623"/>
      <c r="D24" s="623">
        <v>414300</v>
      </c>
      <c r="E24" s="623">
        <v>679100</v>
      </c>
      <c r="F24" s="624">
        <v>1093400</v>
      </c>
    </row>
    <row r="25" spans="1:6" ht="13.5" customHeight="1" x14ac:dyDescent="0.2">
      <c r="A25" s="609">
        <v>16</v>
      </c>
      <c r="B25" s="610" t="s">
        <v>272</v>
      </c>
      <c r="C25" s="623">
        <v>920300</v>
      </c>
      <c r="D25" s="623">
        <v>1051600</v>
      </c>
      <c r="E25" s="623">
        <v>781300</v>
      </c>
      <c r="F25" s="624">
        <v>2753200</v>
      </c>
    </row>
    <row r="26" spans="1:6" ht="13.5" customHeight="1" x14ac:dyDescent="0.2">
      <c r="A26" s="609">
        <v>17</v>
      </c>
      <c r="B26" s="610" t="s">
        <v>273</v>
      </c>
      <c r="C26" s="623">
        <v>123300</v>
      </c>
      <c r="D26" s="623">
        <v>112100</v>
      </c>
      <c r="E26" s="623">
        <v>149400</v>
      </c>
      <c r="F26" s="624">
        <v>384800</v>
      </c>
    </row>
    <row r="27" spans="1:6" ht="13.5" customHeight="1" x14ac:dyDescent="0.2">
      <c r="A27" s="609">
        <v>18</v>
      </c>
      <c r="B27" s="610" t="s">
        <v>274</v>
      </c>
      <c r="C27" s="623">
        <v>369700</v>
      </c>
      <c r="D27" s="623">
        <v>872200</v>
      </c>
      <c r="E27" s="623">
        <v>813100</v>
      </c>
      <c r="F27" s="624">
        <v>2055000</v>
      </c>
    </row>
    <row r="28" spans="1:6" ht="13.5" customHeight="1" x14ac:dyDescent="0.2">
      <c r="A28" s="609">
        <v>19</v>
      </c>
      <c r="B28" s="610" t="s">
        <v>275</v>
      </c>
      <c r="C28" s="623"/>
      <c r="D28" s="623">
        <v>172200</v>
      </c>
      <c r="E28" s="623"/>
      <c r="F28" s="624">
        <v>172200</v>
      </c>
    </row>
    <row r="29" spans="1:6" ht="13.5" customHeight="1" x14ac:dyDescent="0.2">
      <c r="A29" s="609">
        <v>20</v>
      </c>
      <c r="B29" s="610" t="s">
        <v>276</v>
      </c>
      <c r="C29" s="623">
        <v>2589200</v>
      </c>
      <c r="D29" s="623">
        <v>3682300</v>
      </c>
      <c r="E29" s="623">
        <v>3292600</v>
      </c>
      <c r="F29" s="624">
        <v>9564100</v>
      </c>
    </row>
    <row r="30" spans="1:6" ht="13.5" customHeight="1" x14ac:dyDescent="0.2">
      <c r="A30" s="609">
        <v>21</v>
      </c>
      <c r="B30" s="610" t="s">
        <v>277</v>
      </c>
      <c r="C30" s="623">
        <v>141000</v>
      </c>
      <c r="D30" s="623">
        <v>198500</v>
      </c>
      <c r="E30" s="623"/>
      <c r="F30" s="624">
        <v>339500</v>
      </c>
    </row>
    <row r="31" spans="1:6" ht="13.5" customHeight="1" x14ac:dyDescent="0.2">
      <c r="A31" s="609">
        <v>22</v>
      </c>
      <c r="B31" s="610" t="s">
        <v>278</v>
      </c>
      <c r="C31" s="623">
        <v>75000</v>
      </c>
      <c r="D31" s="623">
        <v>497800</v>
      </c>
      <c r="E31" s="623">
        <v>156900</v>
      </c>
      <c r="F31" s="624">
        <v>729700</v>
      </c>
    </row>
    <row r="32" spans="1:6" ht="13.5" customHeight="1" x14ac:dyDescent="0.2">
      <c r="A32" s="609">
        <v>23</v>
      </c>
      <c r="B32" s="610" t="s">
        <v>279</v>
      </c>
      <c r="C32" s="623">
        <v>200400</v>
      </c>
      <c r="D32" s="623">
        <v>250800</v>
      </c>
      <c r="E32" s="623">
        <v>368800</v>
      </c>
      <c r="F32" s="624">
        <v>820000</v>
      </c>
    </row>
    <row r="33" spans="1:6" ht="13.5" customHeight="1" x14ac:dyDescent="0.2">
      <c r="A33" s="609">
        <v>24</v>
      </c>
      <c r="B33" s="610" t="s">
        <v>281</v>
      </c>
      <c r="C33" s="623">
        <v>749800</v>
      </c>
      <c r="D33" s="623">
        <v>744800</v>
      </c>
      <c r="E33" s="623">
        <v>1097700</v>
      </c>
      <c r="F33" s="624">
        <v>2592300</v>
      </c>
    </row>
    <row r="34" spans="1:6" ht="13.5" customHeight="1" x14ac:dyDescent="0.2">
      <c r="A34" s="609">
        <v>25</v>
      </c>
      <c r="B34" s="610" t="s">
        <v>282</v>
      </c>
      <c r="C34" s="623">
        <v>246700</v>
      </c>
      <c r="D34" s="623">
        <v>444500</v>
      </c>
      <c r="E34" s="623">
        <v>609100</v>
      </c>
      <c r="F34" s="624">
        <v>1300300</v>
      </c>
    </row>
    <row r="35" spans="1:6" ht="13.5" customHeight="1" x14ac:dyDescent="0.2">
      <c r="A35" s="609">
        <v>26</v>
      </c>
      <c r="B35" s="610" t="s">
        <v>283</v>
      </c>
      <c r="C35" s="623">
        <v>565900</v>
      </c>
      <c r="D35" s="623">
        <v>529000</v>
      </c>
      <c r="E35" s="623">
        <v>632700</v>
      </c>
      <c r="F35" s="624">
        <v>1727600</v>
      </c>
    </row>
    <row r="36" spans="1:6" ht="13.5" customHeight="1" x14ac:dyDescent="0.2">
      <c r="A36" s="609">
        <v>27</v>
      </c>
      <c r="B36" s="610" t="s">
        <v>284</v>
      </c>
      <c r="C36" s="623">
        <v>296900</v>
      </c>
      <c r="D36" s="623">
        <v>874800</v>
      </c>
      <c r="E36" s="623">
        <v>616300</v>
      </c>
      <c r="F36" s="624">
        <v>1788000</v>
      </c>
    </row>
    <row r="37" spans="1:6" ht="13.5" customHeight="1" x14ac:dyDescent="0.2">
      <c r="A37" s="609">
        <v>28</v>
      </c>
      <c r="B37" s="610" t="s">
        <v>287</v>
      </c>
      <c r="C37" s="623">
        <v>290500</v>
      </c>
      <c r="D37" s="623">
        <v>269300</v>
      </c>
      <c r="E37" s="623">
        <v>326500</v>
      </c>
      <c r="F37" s="624">
        <v>886300</v>
      </c>
    </row>
    <row r="38" spans="1:6" ht="13.5" customHeight="1" x14ac:dyDescent="0.2">
      <c r="A38" s="609">
        <v>29</v>
      </c>
      <c r="B38" s="610" t="s">
        <v>288</v>
      </c>
      <c r="C38" s="623">
        <v>2254700</v>
      </c>
      <c r="D38" s="623">
        <v>992100</v>
      </c>
      <c r="E38" s="623">
        <v>2001900</v>
      </c>
      <c r="F38" s="624">
        <v>5248700</v>
      </c>
    </row>
    <row r="39" spans="1:6" ht="13.5" customHeight="1" x14ac:dyDescent="0.2">
      <c r="A39" s="609">
        <v>30</v>
      </c>
      <c r="B39" s="610" t="s">
        <v>289</v>
      </c>
      <c r="C39" s="623"/>
      <c r="D39" s="623">
        <v>97900</v>
      </c>
      <c r="E39" s="623">
        <v>127700</v>
      </c>
      <c r="F39" s="624">
        <v>225600</v>
      </c>
    </row>
    <row r="40" spans="1:6" ht="13.5" customHeight="1" x14ac:dyDescent="0.2">
      <c r="A40" s="609">
        <v>31</v>
      </c>
      <c r="B40" s="610" t="s">
        <v>290</v>
      </c>
      <c r="C40" s="623">
        <v>96400</v>
      </c>
      <c r="D40" s="623">
        <v>99200</v>
      </c>
      <c r="E40" s="623">
        <v>167400</v>
      </c>
      <c r="F40" s="624">
        <v>363000</v>
      </c>
    </row>
    <row r="41" spans="1:6" ht="13.5" customHeight="1" x14ac:dyDescent="0.2">
      <c r="A41" s="609">
        <v>32</v>
      </c>
      <c r="B41" s="610" t="s">
        <v>292</v>
      </c>
      <c r="C41" s="623">
        <v>342100</v>
      </c>
      <c r="D41" s="623">
        <v>299900</v>
      </c>
      <c r="E41" s="623">
        <v>467300</v>
      </c>
      <c r="F41" s="624">
        <v>1109300</v>
      </c>
    </row>
    <row r="42" spans="1:6" ht="13.5" customHeight="1" x14ac:dyDescent="0.2">
      <c r="A42" s="609">
        <v>33</v>
      </c>
      <c r="B42" s="610" t="s">
        <v>296</v>
      </c>
      <c r="C42" s="623">
        <v>97400</v>
      </c>
      <c r="D42" s="623">
        <v>68600</v>
      </c>
      <c r="E42" s="623">
        <v>130300</v>
      </c>
      <c r="F42" s="624">
        <v>296300</v>
      </c>
    </row>
    <row r="43" spans="1:6" ht="13.5" customHeight="1" x14ac:dyDescent="0.2">
      <c r="A43" s="609">
        <v>34</v>
      </c>
      <c r="B43" s="610" t="s">
        <v>297</v>
      </c>
      <c r="C43" s="623">
        <v>444700</v>
      </c>
      <c r="D43" s="623">
        <v>345400</v>
      </c>
      <c r="E43" s="623">
        <v>362400</v>
      </c>
      <c r="F43" s="624">
        <v>1152500</v>
      </c>
    </row>
    <row r="44" spans="1:6" ht="13.5" customHeight="1" x14ac:dyDescent="0.2">
      <c r="A44" s="609">
        <v>35</v>
      </c>
      <c r="B44" s="610" t="s">
        <v>299</v>
      </c>
      <c r="C44" s="623">
        <v>305600</v>
      </c>
      <c r="D44" s="623">
        <v>592900</v>
      </c>
      <c r="E44" s="623">
        <v>460900</v>
      </c>
      <c r="F44" s="624">
        <v>1359400</v>
      </c>
    </row>
    <row r="45" spans="1:6" ht="13.5" customHeight="1" x14ac:dyDescent="0.2">
      <c r="A45" s="609">
        <v>36</v>
      </c>
      <c r="B45" s="610" t="s">
        <v>302</v>
      </c>
      <c r="C45" s="623">
        <v>312600</v>
      </c>
      <c r="D45" s="623">
        <v>235100</v>
      </c>
      <c r="E45" s="623">
        <v>301200</v>
      </c>
      <c r="F45" s="624">
        <v>848900</v>
      </c>
    </row>
    <row r="46" spans="1:6" ht="13.5" customHeight="1" x14ac:dyDescent="0.2">
      <c r="A46" s="609">
        <v>37</v>
      </c>
      <c r="B46" s="610" t="s">
        <v>303</v>
      </c>
      <c r="C46" s="623">
        <v>163600</v>
      </c>
      <c r="D46" s="623">
        <v>244900</v>
      </c>
      <c r="E46" s="623">
        <v>499400</v>
      </c>
      <c r="F46" s="624">
        <v>907900</v>
      </c>
    </row>
    <row r="47" spans="1:6" ht="13.5" customHeight="1" x14ac:dyDescent="0.2">
      <c r="A47" s="609">
        <v>38</v>
      </c>
      <c r="B47" s="610" t="s">
        <v>311</v>
      </c>
      <c r="C47" s="623">
        <v>316400</v>
      </c>
      <c r="D47" s="623">
        <v>360300</v>
      </c>
      <c r="E47" s="623">
        <v>512400</v>
      </c>
      <c r="F47" s="624">
        <v>1189100</v>
      </c>
    </row>
    <row r="48" spans="1:6" ht="13.5" customHeight="1" x14ac:dyDescent="0.2">
      <c r="A48" s="609">
        <v>39</v>
      </c>
      <c r="B48" s="610" t="s">
        <v>312</v>
      </c>
      <c r="C48" s="623">
        <v>452400</v>
      </c>
      <c r="D48" s="623">
        <v>490100</v>
      </c>
      <c r="E48" s="623">
        <v>443800</v>
      </c>
      <c r="F48" s="624">
        <v>1386300</v>
      </c>
    </row>
    <row r="49" spans="1:6" ht="13.5" customHeight="1" x14ac:dyDescent="0.2">
      <c r="A49" s="609">
        <v>40</v>
      </c>
      <c r="B49" s="610" t="s">
        <v>313</v>
      </c>
      <c r="C49" s="623">
        <v>313600</v>
      </c>
      <c r="D49" s="623">
        <v>220900</v>
      </c>
      <c r="E49" s="623">
        <v>285900</v>
      </c>
      <c r="F49" s="624">
        <v>820400</v>
      </c>
    </row>
    <row r="50" spans="1:6" ht="13.5" customHeight="1" x14ac:dyDescent="0.2">
      <c r="A50" s="609">
        <v>41</v>
      </c>
      <c r="B50" s="610" t="s">
        <v>314</v>
      </c>
      <c r="C50" s="623">
        <v>111100</v>
      </c>
      <c r="D50" s="623">
        <v>215900</v>
      </c>
      <c r="E50" s="623">
        <v>336800</v>
      </c>
      <c r="F50" s="624">
        <v>663800</v>
      </c>
    </row>
    <row r="51" spans="1:6" ht="13.5" customHeight="1" x14ac:dyDescent="0.2">
      <c r="A51" s="609">
        <v>42</v>
      </c>
      <c r="B51" s="610" t="s">
        <v>315</v>
      </c>
      <c r="C51" s="623">
        <v>101800</v>
      </c>
      <c r="D51" s="623">
        <v>84000</v>
      </c>
      <c r="E51" s="623">
        <v>185400</v>
      </c>
      <c r="F51" s="624">
        <v>371200</v>
      </c>
    </row>
    <row r="52" spans="1:6" ht="13.5" customHeight="1" x14ac:dyDescent="0.2">
      <c r="A52" s="609">
        <v>43</v>
      </c>
      <c r="B52" s="610" t="s">
        <v>316</v>
      </c>
      <c r="C52" s="623">
        <v>404600</v>
      </c>
      <c r="D52" s="623">
        <v>432600</v>
      </c>
      <c r="E52" s="623">
        <v>666400</v>
      </c>
      <c r="F52" s="624">
        <v>1503600</v>
      </c>
    </row>
    <row r="53" spans="1:6" ht="13.5" customHeight="1" x14ac:dyDescent="0.2">
      <c r="A53" s="609">
        <v>44</v>
      </c>
      <c r="B53" s="610" t="s">
        <v>317</v>
      </c>
      <c r="C53" s="623">
        <v>218400</v>
      </c>
      <c r="D53" s="623">
        <v>265200</v>
      </c>
      <c r="E53" s="623">
        <v>254400</v>
      </c>
      <c r="F53" s="624">
        <v>738000</v>
      </c>
    </row>
    <row r="54" spans="1:6" ht="13.5" customHeight="1" x14ac:dyDescent="0.2">
      <c r="A54" s="609">
        <v>45</v>
      </c>
      <c r="B54" s="610" t="s">
        <v>318</v>
      </c>
      <c r="C54" s="623">
        <v>151100</v>
      </c>
      <c r="D54" s="623">
        <v>166500</v>
      </c>
      <c r="E54" s="623">
        <v>229500</v>
      </c>
      <c r="F54" s="624">
        <v>547100</v>
      </c>
    </row>
    <row r="55" spans="1:6" ht="13.5" customHeight="1" x14ac:dyDescent="0.2">
      <c r="A55" s="609">
        <v>46</v>
      </c>
      <c r="B55" s="610" t="s">
        <v>319</v>
      </c>
      <c r="C55" s="623">
        <v>145500</v>
      </c>
      <c r="D55" s="623">
        <v>182000</v>
      </c>
      <c r="E55" s="623">
        <v>226400</v>
      </c>
      <c r="F55" s="624">
        <v>553900</v>
      </c>
    </row>
    <row r="56" spans="1:6" ht="13.5" customHeight="1" x14ac:dyDescent="0.2">
      <c r="A56" s="609">
        <v>47</v>
      </c>
      <c r="B56" s="610" t="s">
        <v>321</v>
      </c>
      <c r="C56" s="623">
        <v>102600</v>
      </c>
      <c r="D56" s="623">
        <v>58600</v>
      </c>
      <c r="E56" s="623">
        <v>138800</v>
      </c>
      <c r="F56" s="624">
        <v>300000</v>
      </c>
    </row>
    <row r="57" spans="1:6" ht="13.5" customHeight="1" x14ac:dyDescent="0.2">
      <c r="A57" s="609">
        <v>48</v>
      </c>
      <c r="B57" s="610" t="s">
        <v>322</v>
      </c>
      <c r="C57" s="623">
        <v>225500</v>
      </c>
      <c r="D57" s="623">
        <v>290000</v>
      </c>
      <c r="E57" s="623">
        <v>293100</v>
      </c>
      <c r="F57" s="624">
        <v>808600</v>
      </c>
    </row>
    <row r="58" spans="1:6" ht="13.5" customHeight="1" x14ac:dyDescent="0.2">
      <c r="A58" s="609">
        <v>49</v>
      </c>
      <c r="B58" s="610" t="s">
        <v>323</v>
      </c>
      <c r="C58" s="623">
        <v>89700</v>
      </c>
      <c r="D58" s="623">
        <v>149900</v>
      </c>
      <c r="E58" s="623">
        <v>165800</v>
      </c>
      <c r="F58" s="624">
        <v>405400</v>
      </c>
    </row>
    <row r="59" spans="1:6" ht="13.5" customHeight="1" x14ac:dyDescent="0.2">
      <c r="A59" s="609" t="s">
        <v>324</v>
      </c>
      <c r="B59" s="610"/>
      <c r="C59" s="623">
        <v>14555800</v>
      </c>
      <c r="D59" s="623">
        <v>17727300</v>
      </c>
      <c r="E59" s="623">
        <v>18565300</v>
      </c>
      <c r="F59" s="624">
        <v>50848400</v>
      </c>
    </row>
    <row r="60" spans="1:6" ht="13.5" customHeight="1" thickBot="1" x14ac:dyDescent="0.25">
      <c r="A60" s="615" t="s">
        <v>325</v>
      </c>
      <c r="B60" s="616"/>
      <c r="C60" s="625">
        <v>14622400</v>
      </c>
      <c r="D60" s="625">
        <v>17999900</v>
      </c>
      <c r="E60" s="625">
        <v>19006100</v>
      </c>
      <c r="F60" s="626">
        <v>51628400</v>
      </c>
    </row>
    <row r="61" spans="1:6" ht="14.25" customHeight="1" thickBot="1" x14ac:dyDescent="0.25">
      <c r="A61" s="731" t="s">
        <v>326</v>
      </c>
      <c r="B61" s="732"/>
      <c r="C61" s="629">
        <v>207306100</v>
      </c>
      <c r="D61" s="629">
        <v>256847300</v>
      </c>
      <c r="E61" s="629">
        <v>229706800</v>
      </c>
      <c r="F61" s="630">
        <v>693860200</v>
      </c>
    </row>
    <row r="62" spans="1:6" ht="14.25" customHeight="1" thickBot="1" x14ac:dyDescent="0.25">
      <c r="A62" s="731" t="s">
        <v>327</v>
      </c>
      <c r="B62" s="732"/>
      <c r="C62" s="629">
        <v>177</v>
      </c>
      <c r="D62" s="629">
        <v>215</v>
      </c>
      <c r="E62" s="629">
        <v>245</v>
      </c>
      <c r="F62" s="630">
        <f>SUM(C62:E62)</f>
        <v>637</v>
      </c>
    </row>
    <row r="63" spans="1:6" ht="12.75" customHeight="1" x14ac:dyDescent="0.2"/>
    <row r="64" spans="1:6" ht="12.75" customHeight="1" x14ac:dyDescent="0.2"/>
  </sheetData>
  <mergeCells count="3">
    <mergeCell ref="A2:F2"/>
    <mergeCell ref="A61:B61"/>
    <mergeCell ref="A62:B62"/>
  </mergeCells>
  <phoneticPr fontId="3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F72"/>
  <sheetViews>
    <sheetView workbookViewId="0"/>
  </sheetViews>
  <sheetFormatPr defaultColWidth="6.90625" defaultRowHeight="13" x14ac:dyDescent="0.2"/>
  <cols>
    <col min="1" max="1" width="4.36328125" style="593" customWidth="1"/>
    <col min="2" max="2" width="29.453125" style="593" bestFit="1" customWidth="1"/>
    <col min="3" max="6" width="15.7265625" style="593" customWidth="1"/>
    <col min="7" max="256" width="6.90625" style="593"/>
    <col min="257" max="257" width="4.36328125" style="593" customWidth="1"/>
    <col min="258" max="258" width="29.453125" style="593" bestFit="1" customWidth="1"/>
    <col min="259" max="262" width="15.7265625" style="593" customWidth="1"/>
    <col min="263" max="512" width="6.90625" style="593"/>
    <col min="513" max="513" width="4.36328125" style="593" customWidth="1"/>
    <col min="514" max="514" width="29.453125" style="593" bestFit="1" customWidth="1"/>
    <col min="515" max="518" width="15.7265625" style="593" customWidth="1"/>
    <col min="519" max="768" width="6.90625" style="593"/>
    <col min="769" max="769" width="4.36328125" style="593" customWidth="1"/>
    <col min="770" max="770" width="29.453125" style="593" bestFit="1" customWidth="1"/>
    <col min="771" max="774" width="15.7265625" style="593" customWidth="1"/>
    <col min="775" max="1024" width="6.90625" style="593"/>
    <col min="1025" max="1025" width="4.36328125" style="593" customWidth="1"/>
    <col min="1026" max="1026" width="29.453125" style="593" bestFit="1" customWidth="1"/>
    <col min="1027" max="1030" width="15.7265625" style="593" customWidth="1"/>
    <col min="1031" max="1280" width="6.90625" style="593"/>
    <col min="1281" max="1281" width="4.36328125" style="593" customWidth="1"/>
    <col min="1282" max="1282" width="29.453125" style="593" bestFit="1" customWidth="1"/>
    <col min="1283" max="1286" width="15.7265625" style="593" customWidth="1"/>
    <col min="1287" max="1536" width="6.90625" style="593"/>
    <col min="1537" max="1537" width="4.36328125" style="593" customWidth="1"/>
    <col min="1538" max="1538" width="29.453125" style="593" bestFit="1" customWidth="1"/>
    <col min="1539" max="1542" width="15.7265625" style="593" customWidth="1"/>
    <col min="1543" max="1792" width="6.90625" style="593"/>
    <col min="1793" max="1793" width="4.36328125" style="593" customWidth="1"/>
    <col min="1794" max="1794" width="29.453125" style="593" bestFit="1" customWidth="1"/>
    <col min="1795" max="1798" width="15.7265625" style="593" customWidth="1"/>
    <col min="1799" max="2048" width="6.90625" style="593"/>
    <col min="2049" max="2049" width="4.36328125" style="593" customWidth="1"/>
    <col min="2050" max="2050" width="29.453125" style="593" bestFit="1" customWidth="1"/>
    <col min="2051" max="2054" width="15.7265625" style="593" customWidth="1"/>
    <col min="2055" max="2304" width="6.90625" style="593"/>
    <col min="2305" max="2305" width="4.36328125" style="593" customWidth="1"/>
    <col min="2306" max="2306" width="29.453125" style="593" bestFit="1" customWidth="1"/>
    <col min="2307" max="2310" width="15.7265625" style="593" customWidth="1"/>
    <col min="2311" max="2560" width="6.90625" style="593"/>
    <col min="2561" max="2561" width="4.36328125" style="593" customWidth="1"/>
    <col min="2562" max="2562" width="29.453125" style="593" bestFit="1" customWidth="1"/>
    <col min="2563" max="2566" width="15.7265625" style="593" customWidth="1"/>
    <col min="2567" max="2816" width="6.90625" style="593"/>
    <col min="2817" max="2817" width="4.36328125" style="593" customWidth="1"/>
    <col min="2818" max="2818" width="29.453125" style="593" bestFit="1" customWidth="1"/>
    <col min="2819" max="2822" width="15.7265625" style="593" customWidth="1"/>
    <col min="2823" max="3072" width="6.90625" style="593"/>
    <col min="3073" max="3073" width="4.36328125" style="593" customWidth="1"/>
    <col min="3074" max="3074" width="29.453125" style="593" bestFit="1" customWidth="1"/>
    <col min="3075" max="3078" width="15.7265625" style="593" customWidth="1"/>
    <col min="3079" max="3328" width="6.90625" style="593"/>
    <col min="3329" max="3329" width="4.36328125" style="593" customWidth="1"/>
    <col min="3330" max="3330" width="29.453125" style="593" bestFit="1" customWidth="1"/>
    <col min="3331" max="3334" width="15.7265625" style="593" customWidth="1"/>
    <col min="3335" max="3584" width="6.90625" style="593"/>
    <col min="3585" max="3585" width="4.36328125" style="593" customWidth="1"/>
    <col min="3586" max="3586" width="29.453125" style="593" bestFit="1" customWidth="1"/>
    <col min="3587" max="3590" width="15.7265625" style="593" customWidth="1"/>
    <col min="3591" max="3840" width="6.90625" style="593"/>
    <col min="3841" max="3841" width="4.36328125" style="593" customWidth="1"/>
    <col min="3842" max="3842" width="29.453125" style="593" bestFit="1" customWidth="1"/>
    <col min="3843" max="3846" width="15.7265625" style="593" customWidth="1"/>
    <col min="3847" max="4096" width="6.90625" style="593"/>
    <col min="4097" max="4097" width="4.36328125" style="593" customWidth="1"/>
    <col min="4098" max="4098" width="29.453125" style="593" bestFit="1" customWidth="1"/>
    <col min="4099" max="4102" width="15.7265625" style="593" customWidth="1"/>
    <col min="4103" max="4352" width="6.90625" style="593"/>
    <col min="4353" max="4353" width="4.36328125" style="593" customWidth="1"/>
    <col min="4354" max="4354" width="29.453125" style="593" bestFit="1" customWidth="1"/>
    <col min="4355" max="4358" width="15.7265625" style="593" customWidth="1"/>
    <col min="4359" max="4608" width="6.90625" style="593"/>
    <col min="4609" max="4609" width="4.36328125" style="593" customWidth="1"/>
    <col min="4610" max="4610" width="29.453125" style="593" bestFit="1" customWidth="1"/>
    <col min="4611" max="4614" width="15.7265625" style="593" customWidth="1"/>
    <col min="4615" max="4864" width="6.90625" style="593"/>
    <col min="4865" max="4865" width="4.36328125" style="593" customWidth="1"/>
    <col min="4866" max="4866" width="29.453125" style="593" bestFit="1" customWidth="1"/>
    <col min="4867" max="4870" width="15.7265625" style="593" customWidth="1"/>
    <col min="4871" max="5120" width="6.90625" style="593"/>
    <col min="5121" max="5121" width="4.36328125" style="593" customWidth="1"/>
    <col min="5122" max="5122" width="29.453125" style="593" bestFit="1" customWidth="1"/>
    <col min="5123" max="5126" width="15.7265625" style="593" customWidth="1"/>
    <col min="5127" max="5376" width="6.90625" style="593"/>
    <col min="5377" max="5377" width="4.36328125" style="593" customWidth="1"/>
    <col min="5378" max="5378" width="29.453125" style="593" bestFit="1" customWidth="1"/>
    <col min="5379" max="5382" width="15.7265625" style="593" customWidth="1"/>
    <col min="5383" max="5632" width="6.90625" style="593"/>
    <col min="5633" max="5633" width="4.36328125" style="593" customWidth="1"/>
    <col min="5634" max="5634" width="29.453125" style="593" bestFit="1" customWidth="1"/>
    <col min="5635" max="5638" width="15.7265625" style="593" customWidth="1"/>
    <col min="5639" max="5888" width="6.90625" style="593"/>
    <col min="5889" max="5889" width="4.36328125" style="593" customWidth="1"/>
    <col min="5890" max="5890" width="29.453125" style="593" bestFit="1" customWidth="1"/>
    <col min="5891" max="5894" width="15.7265625" style="593" customWidth="1"/>
    <col min="5895" max="6144" width="6.90625" style="593"/>
    <col min="6145" max="6145" width="4.36328125" style="593" customWidth="1"/>
    <col min="6146" max="6146" width="29.453125" style="593" bestFit="1" customWidth="1"/>
    <col min="6147" max="6150" width="15.7265625" style="593" customWidth="1"/>
    <col min="6151" max="6400" width="6.90625" style="593"/>
    <col min="6401" max="6401" width="4.36328125" style="593" customWidth="1"/>
    <col min="6402" max="6402" width="29.453125" style="593" bestFit="1" customWidth="1"/>
    <col min="6403" max="6406" width="15.7265625" style="593" customWidth="1"/>
    <col min="6407" max="6656" width="6.90625" style="593"/>
    <col min="6657" max="6657" width="4.36328125" style="593" customWidth="1"/>
    <col min="6658" max="6658" width="29.453125" style="593" bestFit="1" customWidth="1"/>
    <col min="6659" max="6662" width="15.7265625" style="593" customWidth="1"/>
    <col min="6663" max="6912" width="6.90625" style="593"/>
    <col min="6913" max="6913" width="4.36328125" style="593" customWidth="1"/>
    <col min="6914" max="6914" width="29.453125" style="593" bestFit="1" customWidth="1"/>
    <col min="6915" max="6918" width="15.7265625" style="593" customWidth="1"/>
    <col min="6919" max="7168" width="6.90625" style="593"/>
    <col min="7169" max="7169" width="4.36328125" style="593" customWidth="1"/>
    <col min="7170" max="7170" width="29.453125" style="593" bestFit="1" customWidth="1"/>
    <col min="7171" max="7174" width="15.7265625" style="593" customWidth="1"/>
    <col min="7175" max="7424" width="6.90625" style="593"/>
    <col min="7425" max="7425" width="4.36328125" style="593" customWidth="1"/>
    <col min="7426" max="7426" width="29.453125" style="593" bestFit="1" customWidth="1"/>
    <col min="7427" max="7430" width="15.7265625" style="593" customWidth="1"/>
    <col min="7431" max="7680" width="6.90625" style="593"/>
    <col min="7681" max="7681" width="4.36328125" style="593" customWidth="1"/>
    <col min="7682" max="7682" width="29.453125" style="593" bestFit="1" customWidth="1"/>
    <col min="7683" max="7686" width="15.7265625" style="593" customWidth="1"/>
    <col min="7687" max="7936" width="6.90625" style="593"/>
    <col min="7937" max="7937" width="4.36328125" style="593" customWidth="1"/>
    <col min="7938" max="7938" width="29.453125" style="593" bestFit="1" customWidth="1"/>
    <col min="7939" max="7942" width="15.7265625" style="593" customWidth="1"/>
    <col min="7943" max="8192" width="6.90625" style="593"/>
    <col min="8193" max="8193" width="4.36328125" style="593" customWidth="1"/>
    <col min="8194" max="8194" width="29.453125" style="593" bestFit="1" customWidth="1"/>
    <col min="8195" max="8198" width="15.7265625" style="593" customWidth="1"/>
    <col min="8199" max="8448" width="6.90625" style="593"/>
    <col min="8449" max="8449" width="4.36328125" style="593" customWidth="1"/>
    <col min="8450" max="8450" width="29.453125" style="593" bestFit="1" customWidth="1"/>
    <col min="8451" max="8454" width="15.7265625" style="593" customWidth="1"/>
    <col min="8455" max="8704" width="6.90625" style="593"/>
    <col min="8705" max="8705" width="4.36328125" style="593" customWidth="1"/>
    <col min="8706" max="8706" width="29.453125" style="593" bestFit="1" customWidth="1"/>
    <col min="8707" max="8710" width="15.7265625" style="593" customWidth="1"/>
    <col min="8711" max="8960" width="6.90625" style="593"/>
    <col min="8961" max="8961" width="4.36328125" style="593" customWidth="1"/>
    <col min="8962" max="8962" width="29.453125" style="593" bestFit="1" customWidth="1"/>
    <col min="8963" max="8966" width="15.7265625" style="593" customWidth="1"/>
    <col min="8967" max="9216" width="6.90625" style="593"/>
    <col min="9217" max="9217" width="4.36328125" style="593" customWidth="1"/>
    <col min="9218" max="9218" width="29.453125" style="593" bestFit="1" customWidth="1"/>
    <col min="9219" max="9222" width="15.7265625" style="593" customWidth="1"/>
    <col min="9223" max="9472" width="6.90625" style="593"/>
    <col min="9473" max="9473" width="4.36328125" style="593" customWidth="1"/>
    <col min="9474" max="9474" width="29.453125" style="593" bestFit="1" customWidth="1"/>
    <col min="9475" max="9478" width="15.7265625" style="593" customWidth="1"/>
    <col min="9479" max="9728" width="6.90625" style="593"/>
    <col min="9729" max="9729" width="4.36328125" style="593" customWidth="1"/>
    <col min="9730" max="9730" width="29.453125" style="593" bestFit="1" customWidth="1"/>
    <col min="9731" max="9734" width="15.7265625" style="593" customWidth="1"/>
    <col min="9735" max="9984" width="6.90625" style="593"/>
    <col min="9985" max="9985" width="4.36328125" style="593" customWidth="1"/>
    <col min="9986" max="9986" width="29.453125" style="593" bestFit="1" customWidth="1"/>
    <col min="9987" max="9990" width="15.7265625" style="593" customWidth="1"/>
    <col min="9991" max="10240" width="6.90625" style="593"/>
    <col min="10241" max="10241" width="4.36328125" style="593" customWidth="1"/>
    <col min="10242" max="10242" width="29.453125" style="593" bestFit="1" customWidth="1"/>
    <col min="10243" max="10246" width="15.7265625" style="593" customWidth="1"/>
    <col min="10247" max="10496" width="6.90625" style="593"/>
    <col min="10497" max="10497" width="4.36328125" style="593" customWidth="1"/>
    <col min="10498" max="10498" width="29.453125" style="593" bestFit="1" customWidth="1"/>
    <col min="10499" max="10502" width="15.7265625" style="593" customWidth="1"/>
    <col min="10503" max="10752" width="6.90625" style="593"/>
    <col min="10753" max="10753" width="4.36328125" style="593" customWidth="1"/>
    <col min="10754" max="10754" width="29.453125" style="593" bestFit="1" customWidth="1"/>
    <col min="10755" max="10758" width="15.7265625" style="593" customWidth="1"/>
    <col min="10759" max="11008" width="6.90625" style="593"/>
    <col min="11009" max="11009" width="4.36328125" style="593" customWidth="1"/>
    <col min="11010" max="11010" width="29.453125" style="593" bestFit="1" customWidth="1"/>
    <col min="11011" max="11014" width="15.7265625" style="593" customWidth="1"/>
    <col min="11015" max="11264" width="6.90625" style="593"/>
    <col min="11265" max="11265" width="4.36328125" style="593" customWidth="1"/>
    <col min="11266" max="11266" width="29.453125" style="593" bestFit="1" customWidth="1"/>
    <col min="11267" max="11270" width="15.7265625" style="593" customWidth="1"/>
    <col min="11271" max="11520" width="6.90625" style="593"/>
    <col min="11521" max="11521" width="4.36328125" style="593" customWidth="1"/>
    <col min="11522" max="11522" width="29.453125" style="593" bestFit="1" customWidth="1"/>
    <col min="11523" max="11526" width="15.7265625" style="593" customWidth="1"/>
    <col min="11527" max="11776" width="6.90625" style="593"/>
    <col min="11777" max="11777" width="4.36328125" style="593" customWidth="1"/>
    <col min="11778" max="11778" width="29.453125" style="593" bestFit="1" customWidth="1"/>
    <col min="11779" max="11782" width="15.7265625" style="593" customWidth="1"/>
    <col min="11783" max="12032" width="6.90625" style="593"/>
    <col min="12033" max="12033" width="4.36328125" style="593" customWidth="1"/>
    <col min="12034" max="12034" width="29.453125" style="593" bestFit="1" customWidth="1"/>
    <col min="12035" max="12038" width="15.7265625" style="593" customWidth="1"/>
    <col min="12039" max="12288" width="6.90625" style="593"/>
    <col min="12289" max="12289" width="4.36328125" style="593" customWidth="1"/>
    <col min="12290" max="12290" width="29.453125" style="593" bestFit="1" customWidth="1"/>
    <col min="12291" max="12294" width="15.7265625" style="593" customWidth="1"/>
    <col min="12295" max="12544" width="6.90625" style="593"/>
    <col min="12545" max="12545" width="4.36328125" style="593" customWidth="1"/>
    <col min="12546" max="12546" width="29.453125" style="593" bestFit="1" customWidth="1"/>
    <col min="12547" max="12550" width="15.7265625" style="593" customWidth="1"/>
    <col min="12551" max="12800" width="6.90625" style="593"/>
    <col min="12801" max="12801" width="4.36328125" style="593" customWidth="1"/>
    <col min="12802" max="12802" width="29.453125" style="593" bestFit="1" customWidth="1"/>
    <col min="12803" max="12806" width="15.7265625" style="593" customWidth="1"/>
    <col min="12807" max="13056" width="6.90625" style="593"/>
    <col min="13057" max="13057" width="4.36328125" style="593" customWidth="1"/>
    <col min="13058" max="13058" width="29.453125" style="593" bestFit="1" customWidth="1"/>
    <col min="13059" max="13062" width="15.7265625" style="593" customWidth="1"/>
    <col min="13063" max="13312" width="6.90625" style="593"/>
    <col min="13313" max="13313" width="4.36328125" style="593" customWidth="1"/>
    <col min="13314" max="13314" width="29.453125" style="593" bestFit="1" customWidth="1"/>
    <col min="13315" max="13318" width="15.7265625" style="593" customWidth="1"/>
    <col min="13319" max="13568" width="6.90625" style="593"/>
    <col min="13569" max="13569" width="4.36328125" style="593" customWidth="1"/>
    <col min="13570" max="13570" width="29.453125" style="593" bestFit="1" customWidth="1"/>
    <col min="13571" max="13574" width="15.7265625" style="593" customWidth="1"/>
    <col min="13575" max="13824" width="6.90625" style="593"/>
    <col min="13825" max="13825" width="4.36328125" style="593" customWidth="1"/>
    <col min="13826" max="13826" width="29.453125" style="593" bestFit="1" customWidth="1"/>
    <col min="13827" max="13830" width="15.7265625" style="593" customWidth="1"/>
    <col min="13831" max="14080" width="6.90625" style="593"/>
    <col min="14081" max="14081" width="4.36328125" style="593" customWidth="1"/>
    <col min="14082" max="14082" width="29.453125" style="593" bestFit="1" customWidth="1"/>
    <col min="14083" max="14086" width="15.7265625" style="593" customWidth="1"/>
    <col min="14087" max="14336" width="6.90625" style="593"/>
    <col min="14337" max="14337" width="4.36328125" style="593" customWidth="1"/>
    <col min="14338" max="14338" width="29.453125" style="593" bestFit="1" customWidth="1"/>
    <col min="14339" max="14342" width="15.7265625" style="593" customWidth="1"/>
    <col min="14343" max="14592" width="6.90625" style="593"/>
    <col min="14593" max="14593" width="4.36328125" style="593" customWidth="1"/>
    <col min="14594" max="14594" width="29.453125" style="593" bestFit="1" customWidth="1"/>
    <col min="14595" max="14598" width="15.7265625" style="593" customWidth="1"/>
    <col min="14599" max="14848" width="6.90625" style="593"/>
    <col min="14849" max="14849" width="4.36328125" style="593" customWidth="1"/>
    <col min="14850" max="14850" width="29.453125" style="593" bestFit="1" customWidth="1"/>
    <col min="14851" max="14854" width="15.7265625" style="593" customWidth="1"/>
    <col min="14855" max="15104" width="6.90625" style="593"/>
    <col min="15105" max="15105" width="4.36328125" style="593" customWidth="1"/>
    <col min="15106" max="15106" width="29.453125" style="593" bestFit="1" customWidth="1"/>
    <col min="15107" max="15110" width="15.7265625" style="593" customWidth="1"/>
    <col min="15111" max="15360" width="6.90625" style="593"/>
    <col min="15361" max="15361" width="4.36328125" style="593" customWidth="1"/>
    <col min="15362" max="15362" width="29.453125" style="593" bestFit="1" customWidth="1"/>
    <col min="15363" max="15366" width="15.7265625" style="593" customWidth="1"/>
    <col min="15367" max="15616" width="6.90625" style="593"/>
    <col min="15617" max="15617" width="4.36328125" style="593" customWidth="1"/>
    <col min="15618" max="15618" width="29.453125" style="593" bestFit="1" customWidth="1"/>
    <col min="15619" max="15622" width="15.7265625" style="593" customWidth="1"/>
    <col min="15623" max="15872" width="6.90625" style="593"/>
    <col min="15873" max="15873" width="4.36328125" style="593" customWidth="1"/>
    <col min="15874" max="15874" width="29.453125" style="593" bestFit="1" customWidth="1"/>
    <col min="15875" max="15878" width="15.7265625" style="593" customWidth="1"/>
    <col min="15879" max="16128" width="6.90625" style="593"/>
    <col min="16129" max="16129" width="4.36328125" style="593" customWidth="1"/>
    <col min="16130" max="16130" width="29.453125" style="593" bestFit="1" customWidth="1"/>
    <col min="16131" max="16134" width="15.7265625" style="593" customWidth="1"/>
    <col min="16135" max="16384" width="6.90625" style="593"/>
  </cols>
  <sheetData>
    <row r="1" spans="1:6" ht="13.5" customHeight="1" x14ac:dyDescent="0.2">
      <c r="A1" s="590"/>
      <c r="B1" s="591"/>
      <c r="C1" s="591"/>
      <c r="D1" s="591"/>
      <c r="E1" s="591"/>
      <c r="F1" s="592" t="s">
        <v>341</v>
      </c>
    </row>
    <row r="2" spans="1:6" ht="18" customHeight="1" thickBot="1" x14ac:dyDescent="0.25">
      <c r="A2" s="729" t="s">
        <v>342</v>
      </c>
      <c r="B2" s="729"/>
      <c r="C2" s="729"/>
      <c r="D2" s="729"/>
      <c r="E2" s="729"/>
      <c r="F2" s="729"/>
    </row>
    <row r="3" spans="1:6" ht="13.5" customHeight="1" x14ac:dyDescent="0.2">
      <c r="A3" s="594" t="s">
        <v>194</v>
      </c>
      <c r="B3" s="595" t="s">
        <v>195</v>
      </c>
      <c r="C3" s="595" t="s">
        <v>196</v>
      </c>
      <c r="D3" s="595" t="s">
        <v>197</v>
      </c>
      <c r="E3" s="595" t="s">
        <v>198</v>
      </c>
      <c r="F3" s="596" t="s">
        <v>200</v>
      </c>
    </row>
    <row r="4" spans="1:6" ht="13.5" customHeight="1" x14ac:dyDescent="0.2">
      <c r="A4" s="597"/>
      <c r="B4" s="598" t="s">
        <v>201</v>
      </c>
      <c r="C4" s="599" t="s">
        <v>343</v>
      </c>
      <c r="D4" s="599" t="s">
        <v>344</v>
      </c>
      <c r="E4" s="599" t="s">
        <v>345</v>
      </c>
      <c r="F4" s="600"/>
    </row>
    <row r="5" spans="1:6" ht="14.25" customHeight="1" thickBot="1" x14ac:dyDescent="0.25">
      <c r="A5" s="601"/>
      <c r="B5" s="602" t="s">
        <v>206</v>
      </c>
      <c r="C5" s="603" t="s">
        <v>207</v>
      </c>
      <c r="D5" s="602" t="s">
        <v>207</v>
      </c>
      <c r="E5" s="602" t="s">
        <v>207</v>
      </c>
      <c r="F5" s="604" t="s">
        <v>207</v>
      </c>
    </row>
    <row r="6" spans="1:6" ht="13.5" customHeight="1" thickTop="1" x14ac:dyDescent="0.2">
      <c r="A6" s="605">
        <v>1</v>
      </c>
      <c r="B6" s="606" t="s">
        <v>208</v>
      </c>
      <c r="C6" s="607">
        <v>5251200</v>
      </c>
      <c r="D6" s="607">
        <v>4366800</v>
      </c>
      <c r="E6" s="607">
        <v>4004200</v>
      </c>
      <c r="F6" s="608">
        <v>13622200</v>
      </c>
    </row>
    <row r="7" spans="1:6" ht="13.5" customHeight="1" x14ac:dyDescent="0.2">
      <c r="A7" s="609">
        <v>2</v>
      </c>
      <c r="B7" s="610" t="s">
        <v>209</v>
      </c>
      <c r="C7" s="623">
        <v>25720300</v>
      </c>
      <c r="D7" s="623">
        <v>32970200</v>
      </c>
      <c r="E7" s="623">
        <v>43214700</v>
      </c>
      <c r="F7" s="624">
        <v>101905200</v>
      </c>
    </row>
    <row r="8" spans="1:6" ht="13.5" customHeight="1" x14ac:dyDescent="0.2">
      <c r="A8" s="609">
        <v>3</v>
      </c>
      <c r="B8" s="610" t="s">
        <v>210</v>
      </c>
      <c r="C8" s="623">
        <v>23399100</v>
      </c>
      <c r="D8" s="623">
        <v>25651200</v>
      </c>
      <c r="E8" s="623">
        <v>34683900</v>
      </c>
      <c r="F8" s="624">
        <v>83734200</v>
      </c>
    </row>
    <row r="9" spans="1:6" ht="13.5" customHeight="1" x14ac:dyDescent="0.2">
      <c r="A9" s="609">
        <v>4</v>
      </c>
      <c r="B9" s="610" t="s">
        <v>211</v>
      </c>
      <c r="C9" s="623">
        <v>21934000</v>
      </c>
      <c r="D9" s="623">
        <v>25780900</v>
      </c>
      <c r="E9" s="623">
        <v>31918200</v>
      </c>
      <c r="F9" s="624">
        <v>79633100</v>
      </c>
    </row>
    <row r="10" spans="1:6" ht="13.5" customHeight="1" x14ac:dyDescent="0.2">
      <c r="A10" s="609"/>
      <c r="B10" s="610" t="s">
        <v>346</v>
      </c>
      <c r="C10" s="623">
        <v>296300</v>
      </c>
      <c r="D10" s="623">
        <v>409800</v>
      </c>
      <c r="E10" s="623">
        <v>537300</v>
      </c>
      <c r="F10" s="624">
        <f>C10+D10+E10</f>
        <v>1243400</v>
      </c>
    </row>
    <row r="11" spans="1:6" ht="13.5" customHeight="1" x14ac:dyDescent="0.2">
      <c r="A11" s="609">
        <v>5</v>
      </c>
      <c r="B11" s="610" t="s">
        <v>213</v>
      </c>
      <c r="C11" s="623">
        <v>14950800</v>
      </c>
      <c r="D11" s="623">
        <v>20509600</v>
      </c>
      <c r="E11" s="623">
        <v>23899900</v>
      </c>
      <c r="F11" s="624">
        <v>59360300</v>
      </c>
    </row>
    <row r="12" spans="1:6" ht="13.5" customHeight="1" x14ac:dyDescent="0.2">
      <c r="A12" s="609">
        <v>6</v>
      </c>
      <c r="B12" s="610" t="s">
        <v>214</v>
      </c>
      <c r="C12" s="623">
        <v>75781200</v>
      </c>
      <c r="D12" s="623">
        <v>79253700</v>
      </c>
      <c r="E12" s="623">
        <v>121251100</v>
      </c>
      <c r="F12" s="624">
        <v>276286000</v>
      </c>
    </row>
    <row r="13" spans="1:6" ht="13.5" customHeight="1" x14ac:dyDescent="0.2">
      <c r="A13" s="609" t="s">
        <v>215</v>
      </c>
      <c r="B13" s="610"/>
      <c r="C13" s="623">
        <f>SUM(C7:C12)</f>
        <v>162081700</v>
      </c>
      <c r="D13" s="623">
        <f>SUM(D7:D12)</f>
        <v>184575400</v>
      </c>
      <c r="E13" s="623">
        <f>SUM(E7:E12)</f>
        <v>255505100</v>
      </c>
      <c r="F13" s="624">
        <f>SUM(F7:F12)</f>
        <v>602162200</v>
      </c>
    </row>
    <row r="14" spans="1:6" ht="13.5" customHeight="1" thickBot="1" x14ac:dyDescent="0.25">
      <c r="A14" s="615" t="s">
        <v>216</v>
      </c>
      <c r="B14" s="616"/>
      <c r="C14" s="625">
        <f>SUM(C6:C12)</f>
        <v>167332900</v>
      </c>
      <c r="D14" s="625">
        <f>SUM(D6:D12)</f>
        <v>188942200</v>
      </c>
      <c r="E14" s="625">
        <f>SUM(E6:E12)</f>
        <v>259509300</v>
      </c>
      <c r="F14" s="626">
        <f>SUM(F6:F12)</f>
        <v>615784400</v>
      </c>
    </row>
    <row r="15" spans="1:6" ht="13.5" customHeight="1" x14ac:dyDescent="0.2">
      <c r="A15" s="619">
        <v>7</v>
      </c>
      <c r="B15" s="620" t="s">
        <v>222</v>
      </c>
      <c r="C15" s="621">
        <v>527100</v>
      </c>
      <c r="D15" s="621">
        <v>464900</v>
      </c>
      <c r="E15" s="621">
        <v>605000</v>
      </c>
      <c r="F15" s="622">
        <v>1597000</v>
      </c>
    </row>
    <row r="16" spans="1:6" ht="13.5" customHeight="1" x14ac:dyDescent="0.2">
      <c r="A16" s="609">
        <v>8</v>
      </c>
      <c r="B16" s="610" t="s">
        <v>229</v>
      </c>
      <c r="C16" s="623">
        <v>211700</v>
      </c>
      <c r="D16" s="623">
        <v>240700</v>
      </c>
      <c r="E16" s="623">
        <v>289800</v>
      </c>
      <c r="F16" s="624">
        <v>742200</v>
      </c>
    </row>
    <row r="17" spans="1:6" ht="13.5" customHeight="1" x14ac:dyDescent="0.2">
      <c r="A17" s="609">
        <v>9</v>
      </c>
      <c r="B17" s="610" t="s">
        <v>230</v>
      </c>
      <c r="C17" s="623">
        <v>1155900</v>
      </c>
      <c r="D17" s="623">
        <v>1286500</v>
      </c>
      <c r="E17" s="623">
        <v>1337800</v>
      </c>
      <c r="F17" s="624">
        <v>3780200</v>
      </c>
    </row>
    <row r="18" spans="1:6" ht="13.5" customHeight="1" x14ac:dyDescent="0.2">
      <c r="A18" s="609">
        <v>10</v>
      </c>
      <c r="B18" s="610" t="s">
        <v>234</v>
      </c>
      <c r="C18" s="623">
        <v>708900</v>
      </c>
      <c r="D18" s="623">
        <v>622000</v>
      </c>
      <c r="E18" s="623">
        <v>897200</v>
      </c>
      <c r="F18" s="624">
        <v>2228100</v>
      </c>
    </row>
    <row r="19" spans="1:6" ht="13.5" customHeight="1" x14ac:dyDescent="0.2">
      <c r="A19" s="609">
        <v>11</v>
      </c>
      <c r="B19" s="610" t="s">
        <v>235</v>
      </c>
      <c r="C19" s="623">
        <v>846700</v>
      </c>
      <c r="D19" s="623">
        <v>700900</v>
      </c>
      <c r="E19" s="623">
        <v>1071400</v>
      </c>
      <c r="F19" s="624">
        <v>2619000</v>
      </c>
    </row>
    <row r="20" spans="1:6" ht="13.5" customHeight="1" x14ac:dyDescent="0.2">
      <c r="A20" s="609">
        <v>12</v>
      </c>
      <c r="B20" s="610" t="s">
        <v>240</v>
      </c>
      <c r="C20" s="623">
        <v>832700</v>
      </c>
      <c r="D20" s="623">
        <v>672300</v>
      </c>
      <c r="E20" s="623">
        <v>783100</v>
      </c>
      <c r="F20" s="624">
        <v>2288100</v>
      </c>
    </row>
    <row r="21" spans="1:6" ht="13.5" customHeight="1" x14ac:dyDescent="0.2">
      <c r="A21" s="609">
        <v>13</v>
      </c>
      <c r="B21" s="610" t="s">
        <v>241</v>
      </c>
      <c r="C21" s="623">
        <v>32900</v>
      </c>
      <c r="D21" s="623">
        <v>45300</v>
      </c>
      <c r="E21" s="623">
        <v>62300</v>
      </c>
      <c r="F21" s="624">
        <v>140500</v>
      </c>
    </row>
    <row r="22" spans="1:6" ht="13.5" customHeight="1" x14ac:dyDescent="0.2">
      <c r="A22" s="609">
        <v>14</v>
      </c>
      <c r="B22" s="610" t="s">
        <v>243</v>
      </c>
      <c r="C22" s="623">
        <v>371900</v>
      </c>
      <c r="D22" s="623">
        <v>500500</v>
      </c>
      <c r="E22" s="623">
        <v>669900</v>
      </c>
      <c r="F22" s="624">
        <v>1542300</v>
      </c>
    </row>
    <row r="23" spans="1:6" ht="13.5" customHeight="1" thickBot="1" x14ac:dyDescent="0.25">
      <c r="A23" s="615" t="s">
        <v>254</v>
      </c>
      <c r="B23" s="616"/>
      <c r="C23" s="625">
        <v>4687800</v>
      </c>
      <c r="D23" s="625">
        <v>4533100</v>
      </c>
      <c r="E23" s="625">
        <v>5716500</v>
      </c>
      <c r="F23" s="626">
        <v>14937400</v>
      </c>
    </row>
    <row r="24" spans="1:6" ht="13.5" customHeight="1" x14ac:dyDescent="0.2">
      <c r="A24" s="619">
        <v>15</v>
      </c>
      <c r="B24" s="620" t="s">
        <v>255</v>
      </c>
      <c r="C24" s="621">
        <v>62900</v>
      </c>
      <c r="D24" s="621">
        <v>112300</v>
      </c>
      <c r="E24" s="621">
        <v>152600</v>
      </c>
      <c r="F24" s="622">
        <v>327800</v>
      </c>
    </row>
    <row r="25" spans="1:6" ht="13.5" customHeight="1" x14ac:dyDescent="0.2">
      <c r="A25" s="609">
        <v>16</v>
      </c>
      <c r="B25" s="610" t="s">
        <v>261</v>
      </c>
      <c r="C25" s="623">
        <v>652200</v>
      </c>
      <c r="D25" s="623">
        <v>337900</v>
      </c>
      <c r="E25" s="623">
        <v>52100</v>
      </c>
      <c r="F25" s="624">
        <v>1042200</v>
      </c>
    </row>
    <row r="26" spans="1:6" ht="13.5" customHeight="1" x14ac:dyDescent="0.2">
      <c r="A26" s="609">
        <v>17</v>
      </c>
      <c r="B26" s="610" t="s">
        <v>269</v>
      </c>
      <c r="C26" s="623">
        <v>78500</v>
      </c>
      <c r="D26" s="623">
        <v>119900</v>
      </c>
      <c r="E26" s="623">
        <v>174200</v>
      </c>
      <c r="F26" s="624">
        <v>372600</v>
      </c>
    </row>
    <row r="27" spans="1:6" ht="13.5" customHeight="1" x14ac:dyDescent="0.2">
      <c r="A27" s="609">
        <v>18</v>
      </c>
      <c r="B27" s="610" t="s">
        <v>270</v>
      </c>
      <c r="C27" s="623">
        <v>1006200</v>
      </c>
      <c r="D27" s="623">
        <v>1067700</v>
      </c>
      <c r="E27" s="623">
        <v>1246800</v>
      </c>
      <c r="F27" s="624">
        <v>3320700</v>
      </c>
    </row>
    <row r="28" spans="1:6" ht="13.5" customHeight="1" x14ac:dyDescent="0.2">
      <c r="A28" s="609">
        <v>19</v>
      </c>
      <c r="B28" s="610" t="s">
        <v>272</v>
      </c>
      <c r="C28" s="623">
        <v>809500</v>
      </c>
      <c r="D28" s="623">
        <v>854000</v>
      </c>
      <c r="E28" s="623">
        <v>1068100</v>
      </c>
      <c r="F28" s="624">
        <v>2731600</v>
      </c>
    </row>
    <row r="29" spans="1:6" ht="13.5" customHeight="1" x14ac:dyDescent="0.2">
      <c r="A29" s="609">
        <v>20</v>
      </c>
      <c r="B29" s="610" t="s">
        <v>273</v>
      </c>
      <c r="C29" s="623">
        <v>68200</v>
      </c>
      <c r="D29" s="623">
        <v>82200</v>
      </c>
      <c r="E29" s="623">
        <v>140000</v>
      </c>
      <c r="F29" s="624">
        <v>290400</v>
      </c>
    </row>
    <row r="30" spans="1:6" ht="13.5" customHeight="1" x14ac:dyDescent="0.2">
      <c r="A30" s="609">
        <v>21</v>
      </c>
      <c r="B30" s="610" t="s">
        <v>274</v>
      </c>
      <c r="C30" s="623"/>
      <c r="D30" s="623"/>
      <c r="E30" s="623">
        <v>570900</v>
      </c>
      <c r="F30" s="624">
        <v>570900</v>
      </c>
    </row>
    <row r="31" spans="1:6" ht="13.5" customHeight="1" x14ac:dyDescent="0.2">
      <c r="A31" s="609">
        <v>22</v>
      </c>
      <c r="B31" s="610" t="s">
        <v>275</v>
      </c>
      <c r="C31" s="623"/>
      <c r="D31" s="623"/>
      <c r="E31" s="623">
        <v>205300</v>
      </c>
      <c r="F31" s="624">
        <v>205300</v>
      </c>
    </row>
    <row r="32" spans="1:6" ht="13.5" customHeight="1" x14ac:dyDescent="0.2">
      <c r="A32" s="609">
        <v>23</v>
      </c>
      <c r="B32" s="610" t="s">
        <v>276</v>
      </c>
      <c r="C32" s="623">
        <v>1496200</v>
      </c>
      <c r="D32" s="623">
        <v>1464100</v>
      </c>
      <c r="E32" s="623">
        <v>2223800</v>
      </c>
      <c r="F32" s="624">
        <v>5184100</v>
      </c>
    </row>
    <row r="33" spans="1:6" ht="13.5" customHeight="1" x14ac:dyDescent="0.2">
      <c r="A33" s="609">
        <v>24</v>
      </c>
      <c r="B33" s="610" t="s">
        <v>280</v>
      </c>
      <c r="C33" s="623">
        <v>445800</v>
      </c>
      <c r="D33" s="623">
        <v>447900</v>
      </c>
      <c r="E33" s="623">
        <v>513400</v>
      </c>
      <c r="F33" s="624">
        <v>1407100</v>
      </c>
    </row>
    <row r="34" spans="1:6" ht="13.5" customHeight="1" x14ac:dyDescent="0.2">
      <c r="A34" s="609">
        <v>25</v>
      </c>
      <c r="B34" s="610" t="s">
        <v>282</v>
      </c>
      <c r="C34" s="623">
        <v>360400</v>
      </c>
      <c r="D34" s="623">
        <v>370200</v>
      </c>
      <c r="E34" s="623">
        <v>317900</v>
      </c>
      <c r="F34" s="624">
        <v>1048500</v>
      </c>
    </row>
    <row r="35" spans="1:6" ht="13.5" customHeight="1" x14ac:dyDescent="0.2">
      <c r="A35" s="609">
        <v>26</v>
      </c>
      <c r="B35" s="610" t="s">
        <v>283</v>
      </c>
      <c r="C35" s="623">
        <v>701700</v>
      </c>
      <c r="D35" s="623">
        <v>756600</v>
      </c>
      <c r="E35" s="623">
        <v>421700</v>
      </c>
      <c r="F35" s="624">
        <v>1880000</v>
      </c>
    </row>
    <row r="36" spans="1:6" ht="13.5" customHeight="1" x14ac:dyDescent="0.2">
      <c r="A36" s="609">
        <v>27</v>
      </c>
      <c r="B36" s="610" t="s">
        <v>284</v>
      </c>
      <c r="C36" s="623">
        <v>405200</v>
      </c>
      <c r="D36" s="623">
        <v>417100</v>
      </c>
      <c r="E36" s="623">
        <v>295800</v>
      </c>
      <c r="F36" s="624">
        <v>1118100</v>
      </c>
    </row>
    <row r="37" spans="1:6" ht="13.5" customHeight="1" x14ac:dyDescent="0.2">
      <c r="A37" s="609">
        <v>28</v>
      </c>
      <c r="B37" s="610" t="s">
        <v>285</v>
      </c>
      <c r="C37" s="623">
        <v>1317800</v>
      </c>
      <c r="D37" s="623">
        <v>5946400</v>
      </c>
      <c r="E37" s="623">
        <v>1131700</v>
      </c>
      <c r="F37" s="624">
        <v>8395900</v>
      </c>
    </row>
    <row r="38" spans="1:6" ht="13.5" customHeight="1" x14ac:dyDescent="0.2">
      <c r="A38" s="609">
        <v>29</v>
      </c>
      <c r="B38" s="610" t="s">
        <v>286</v>
      </c>
      <c r="C38" s="623">
        <v>186800</v>
      </c>
      <c r="D38" s="623">
        <v>214500</v>
      </c>
      <c r="E38" s="623">
        <v>311000</v>
      </c>
      <c r="F38" s="624">
        <v>712300</v>
      </c>
    </row>
    <row r="39" spans="1:6" ht="13.5" customHeight="1" x14ac:dyDescent="0.2">
      <c r="A39" s="609">
        <v>30</v>
      </c>
      <c r="B39" s="610" t="s">
        <v>287</v>
      </c>
      <c r="C39" s="623">
        <v>316500</v>
      </c>
      <c r="D39" s="623">
        <v>424000</v>
      </c>
      <c r="E39" s="623">
        <v>413200</v>
      </c>
      <c r="F39" s="624">
        <v>1153700</v>
      </c>
    </row>
    <row r="40" spans="1:6" ht="13.5" customHeight="1" x14ac:dyDescent="0.2">
      <c r="A40" s="609">
        <v>31</v>
      </c>
      <c r="B40" s="610" t="s">
        <v>288</v>
      </c>
      <c r="C40" s="623">
        <v>1287900</v>
      </c>
      <c r="D40" s="623">
        <v>888500</v>
      </c>
      <c r="E40" s="623">
        <v>943700</v>
      </c>
      <c r="F40" s="624">
        <v>3120100</v>
      </c>
    </row>
    <row r="41" spans="1:6" ht="13.5" customHeight="1" x14ac:dyDescent="0.2">
      <c r="A41" s="609">
        <v>32</v>
      </c>
      <c r="B41" s="610" t="s">
        <v>289</v>
      </c>
      <c r="C41" s="623">
        <v>177000</v>
      </c>
      <c r="D41" s="623">
        <v>186800</v>
      </c>
      <c r="E41" s="623">
        <v>158600</v>
      </c>
      <c r="F41" s="624">
        <v>522400</v>
      </c>
    </row>
    <row r="42" spans="1:6" ht="13.5" customHeight="1" x14ac:dyDescent="0.2">
      <c r="A42" s="609">
        <v>33</v>
      </c>
      <c r="B42" s="610" t="s">
        <v>290</v>
      </c>
      <c r="C42" s="623">
        <v>222400</v>
      </c>
      <c r="D42" s="623">
        <v>378200</v>
      </c>
      <c r="E42" s="623">
        <v>245900</v>
      </c>
      <c r="F42" s="624">
        <v>846500</v>
      </c>
    </row>
    <row r="43" spans="1:6" ht="13.5" customHeight="1" x14ac:dyDescent="0.2">
      <c r="A43" s="609">
        <v>34</v>
      </c>
      <c r="B43" s="610" t="s">
        <v>291</v>
      </c>
      <c r="C43" s="623">
        <v>365700</v>
      </c>
      <c r="D43" s="623">
        <v>296300</v>
      </c>
      <c r="E43" s="623">
        <v>444000</v>
      </c>
      <c r="F43" s="624">
        <v>1106000</v>
      </c>
    </row>
    <row r="44" spans="1:6" ht="13.5" customHeight="1" x14ac:dyDescent="0.2">
      <c r="A44" s="609">
        <v>35</v>
      </c>
      <c r="B44" s="610" t="s">
        <v>292</v>
      </c>
      <c r="C44" s="623">
        <v>319200</v>
      </c>
      <c r="D44" s="623">
        <v>369500</v>
      </c>
      <c r="E44" s="623">
        <v>427200</v>
      </c>
      <c r="F44" s="624">
        <v>1115900</v>
      </c>
    </row>
    <row r="45" spans="1:6" ht="13.5" customHeight="1" x14ac:dyDescent="0.2">
      <c r="A45" s="609">
        <v>36</v>
      </c>
      <c r="B45" s="610" t="s">
        <v>294</v>
      </c>
      <c r="C45" s="623">
        <v>324000</v>
      </c>
      <c r="D45" s="623">
        <v>305800</v>
      </c>
      <c r="E45" s="623">
        <v>289600</v>
      </c>
      <c r="F45" s="624">
        <v>919400</v>
      </c>
    </row>
    <row r="46" spans="1:6" ht="13.5" customHeight="1" x14ac:dyDescent="0.2">
      <c r="A46" s="609">
        <v>37</v>
      </c>
      <c r="B46" s="610" t="s">
        <v>295</v>
      </c>
      <c r="C46" s="623">
        <v>259600</v>
      </c>
      <c r="D46" s="623">
        <v>239500</v>
      </c>
      <c r="E46" s="623">
        <v>367600</v>
      </c>
      <c r="F46" s="624">
        <v>866700</v>
      </c>
    </row>
    <row r="47" spans="1:6" ht="13.5" customHeight="1" x14ac:dyDescent="0.2">
      <c r="A47" s="609">
        <v>38</v>
      </c>
      <c r="B47" s="610" t="s">
        <v>296</v>
      </c>
      <c r="C47" s="623">
        <v>102400</v>
      </c>
      <c r="D47" s="623">
        <v>79400</v>
      </c>
      <c r="E47" s="623">
        <v>118800</v>
      </c>
      <c r="F47" s="624">
        <v>300600</v>
      </c>
    </row>
    <row r="48" spans="1:6" ht="13.5" customHeight="1" x14ac:dyDescent="0.2">
      <c r="A48" s="609">
        <v>39</v>
      </c>
      <c r="B48" s="610" t="s">
        <v>297</v>
      </c>
      <c r="C48" s="623">
        <v>289400</v>
      </c>
      <c r="D48" s="623">
        <v>310900</v>
      </c>
      <c r="E48" s="623">
        <v>349600</v>
      </c>
      <c r="F48" s="624">
        <v>949900</v>
      </c>
    </row>
    <row r="49" spans="1:6" ht="13.5" customHeight="1" x14ac:dyDescent="0.2">
      <c r="A49" s="609">
        <v>40</v>
      </c>
      <c r="B49" s="610" t="s">
        <v>299</v>
      </c>
      <c r="C49" s="623"/>
      <c r="D49" s="623">
        <v>495300</v>
      </c>
      <c r="E49" s="623">
        <v>894300</v>
      </c>
      <c r="F49" s="624">
        <v>1389600</v>
      </c>
    </row>
    <row r="50" spans="1:6" ht="13.5" customHeight="1" x14ac:dyDescent="0.2">
      <c r="A50" s="609">
        <v>41</v>
      </c>
      <c r="B50" s="610" t="s">
        <v>300</v>
      </c>
      <c r="C50" s="623">
        <v>510100</v>
      </c>
      <c r="D50" s="623">
        <v>226500</v>
      </c>
      <c r="E50" s="623">
        <v>408500</v>
      </c>
      <c r="F50" s="624">
        <v>1145100</v>
      </c>
    </row>
    <row r="51" spans="1:6" ht="13.5" customHeight="1" x14ac:dyDescent="0.2">
      <c r="A51" s="609">
        <v>42</v>
      </c>
      <c r="B51" s="610" t="s">
        <v>302</v>
      </c>
      <c r="C51" s="623">
        <v>311500</v>
      </c>
      <c r="D51" s="623">
        <v>264300</v>
      </c>
      <c r="E51" s="623">
        <v>293200</v>
      </c>
      <c r="F51" s="624">
        <v>869000</v>
      </c>
    </row>
    <row r="52" spans="1:6" ht="13.5" customHeight="1" x14ac:dyDescent="0.2">
      <c r="A52" s="609">
        <v>43</v>
      </c>
      <c r="B52" s="610" t="s">
        <v>303</v>
      </c>
      <c r="C52" s="623">
        <v>261200</v>
      </c>
      <c r="D52" s="623">
        <v>225900</v>
      </c>
      <c r="E52" s="623">
        <v>251200</v>
      </c>
      <c r="F52" s="624">
        <v>738300</v>
      </c>
    </row>
    <row r="53" spans="1:6" ht="13.5" customHeight="1" x14ac:dyDescent="0.2">
      <c r="A53" s="609">
        <v>44</v>
      </c>
      <c r="B53" s="610" t="s">
        <v>305</v>
      </c>
      <c r="C53" s="623">
        <v>516700</v>
      </c>
      <c r="D53" s="623">
        <v>515800</v>
      </c>
      <c r="E53" s="623">
        <v>931400</v>
      </c>
      <c r="F53" s="624">
        <v>1963900</v>
      </c>
    </row>
    <row r="54" spans="1:6" ht="13.5" customHeight="1" x14ac:dyDescent="0.2">
      <c r="A54" s="609">
        <v>45</v>
      </c>
      <c r="B54" s="610" t="s">
        <v>308</v>
      </c>
      <c r="C54" s="623">
        <v>378200</v>
      </c>
      <c r="D54" s="623">
        <v>217800</v>
      </c>
      <c r="E54" s="623">
        <v>612600</v>
      </c>
      <c r="F54" s="624">
        <v>1208600</v>
      </c>
    </row>
    <row r="55" spans="1:6" ht="13.5" customHeight="1" x14ac:dyDescent="0.2">
      <c r="A55" s="609">
        <v>46</v>
      </c>
      <c r="B55" s="610" t="s">
        <v>311</v>
      </c>
      <c r="C55" s="623">
        <v>315700</v>
      </c>
      <c r="D55" s="623">
        <v>638800</v>
      </c>
      <c r="E55" s="623">
        <v>369600</v>
      </c>
      <c r="F55" s="624">
        <v>1324100</v>
      </c>
    </row>
    <row r="56" spans="1:6" ht="13.5" customHeight="1" x14ac:dyDescent="0.2">
      <c r="A56" s="609">
        <v>47</v>
      </c>
      <c r="B56" s="610" t="s">
        <v>312</v>
      </c>
      <c r="C56" s="623">
        <v>476600</v>
      </c>
      <c r="D56" s="623">
        <v>947800</v>
      </c>
      <c r="E56" s="623">
        <v>1031500</v>
      </c>
      <c r="F56" s="624">
        <v>2455900</v>
      </c>
    </row>
    <row r="57" spans="1:6" ht="13.5" customHeight="1" x14ac:dyDescent="0.2">
      <c r="A57" s="609">
        <v>48</v>
      </c>
      <c r="B57" s="610" t="s">
        <v>313</v>
      </c>
      <c r="C57" s="623">
        <v>299900</v>
      </c>
      <c r="D57" s="623">
        <v>223700</v>
      </c>
      <c r="E57" s="623">
        <v>301800</v>
      </c>
      <c r="F57" s="624">
        <v>825400</v>
      </c>
    </row>
    <row r="58" spans="1:6" ht="13.5" customHeight="1" x14ac:dyDescent="0.2">
      <c r="A58" s="609">
        <v>49</v>
      </c>
      <c r="B58" s="610" t="s">
        <v>314</v>
      </c>
      <c r="C58" s="623">
        <v>111400</v>
      </c>
      <c r="D58" s="623">
        <v>152700</v>
      </c>
      <c r="E58" s="623">
        <v>545400</v>
      </c>
      <c r="F58" s="624">
        <v>809500</v>
      </c>
    </row>
    <row r="59" spans="1:6" ht="13.5" customHeight="1" x14ac:dyDescent="0.2">
      <c r="A59" s="609">
        <v>50</v>
      </c>
      <c r="B59" s="610" t="s">
        <v>315</v>
      </c>
      <c r="C59" s="623">
        <v>130300</v>
      </c>
      <c r="D59" s="623">
        <v>171600</v>
      </c>
      <c r="E59" s="623">
        <v>134000</v>
      </c>
      <c r="F59" s="624">
        <v>435900</v>
      </c>
    </row>
    <row r="60" spans="1:6" ht="13.5" customHeight="1" x14ac:dyDescent="0.2">
      <c r="A60" s="609">
        <v>51</v>
      </c>
      <c r="B60" s="610" t="s">
        <v>316</v>
      </c>
      <c r="C60" s="623">
        <v>232000</v>
      </c>
      <c r="D60" s="623">
        <v>512100</v>
      </c>
      <c r="E60" s="623">
        <v>934400</v>
      </c>
      <c r="F60" s="624">
        <v>1678500</v>
      </c>
    </row>
    <row r="61" spans="1:6" ht="13.5" customHeight="1" x14ac:dyDescent="0.2">
      <c r="A61" s="609">
        <v>52</v>
      </c>
      <c r="B61" s="610" t="s">
        <v>317</v>
      </c>
      <c r="C61" s="623">
        <v>199700</v>
      </c>
      <c r="D61" s="623">
        <v>159800</v>
      </c>
      <c r="E61" s="623">
        <v>377900</v>
      </c>
      <c r="F61" s="624">
        <v>737400</v>
      </c>
    </row>
    <row r="62" spans="1:6" ht="13.5" customHeight="1" x14ac:dyDescent="0.2">
      <c r="A62" s="609">
        <v>53</v>
      </c>
      <c r="B62" s="610" t="s">
        <v>318</v>
      </c>
      <c r="C62" s="623">
        <v>192900</v>
      </c>
      <c r="D62" s="623">
        <v>214200</v>
      </c>
      <c r="E62" s="623">
        <v>440100</v>
      </c>
      <c r="F62" s="624">
        <v>847200</v>
      </c>
    </row>
    <row r="63" spans="1:6" ht="13.5" customHeight="1" x14ac:dyDescent="0.2">
      <c r="A63" s="609">
        <v>54</v>
      </c>
      <c r="B63" s="610" t="s">
        <v>319</v>
      </c>
      <c r="C63" s="623">
        <v>192400</v>
      </c>
      <c r="D63" s="623">
        <v>161000</v>
      </c>
      <c r="E63" s="623">
        <v>341600</v>
      </c>
      <c r="F63" s="624">
        <v>695000</v>
      </c>
    </row>
    <row r="64" spans="1:6" ht="13.5" customHeight="1" x14ac:dyDescent="0.2">
      <c r="A64" s="609">
        <v>55</v>
      </c>
      <c r="B64" s="610" t="s">
        <v>321</v>
      </c>
      <c r="C64" s="623">
        <v>120700</v>
      </c>
      <c r="D64" s="623">
        <v>78000</v>
      </c>
      <c r="E64" s="623">
        <v>136000</v>
      </c>
      <c r="F64" s="624">
        <v>334700</v>
      </c>
    </row>
    <row r="65" spans="1:6" ht="13.5" customHeight="1" x14ac:dyDescent="0.2">
      <c r="A65" s="609">
        <v>56</v>
      </c>
      <c r="B65" s="610" t="s">
        <v>322</v>
      </c>
      <c r="C65" s="623">
        <v>262500</v>
      </c>
      <c r="D65" s="623">
        <v>283900</v>
      </c>
      <c r="E65" s="623">
        <v>240300</v>
      </c>
      <c r="F65" s="624">
        <v>786700</v>
      </c>
    </row>
    <row r="66" spans="1:6" ht="13.5" customHeight="1" x14ac:dyDescent="0.2">
      <c r="A66" s="609">
        <v>57</v>
      </c>
      <c r="B66" s="610" t="s">
        <v>323</v>
      </c>
      <c r="C66" s="623">
        <v>212800</v>
      </c>
      <c r="D66" s="623">
        <v>135900</v>
      </c>
      <c r="E66" s="623">
        <v>237500</v>
      </c>
      <c r="F66" s="624">
        <v>586200</v>
      </c>
    </row>
    <row r="67" spans="1:6" ht="13.5" customHeight="1" x14ac:dyDescent="0.2">
      <c r="A67" s="609" t="s">
        <v>324</v>
      </c>
      <c r="B67" s="610"/>
      <c r="C67" s="623">
        <v>15980100</v>
      </c>
      <c r="D67" s="623">
        <v>21294800</v>
      </c>
      <c r="E67" s="623">
        <v>21064800</v>
      </c>
      <c r="F67" s="624">
        <v>58339700</v>
      </c>
    </row>
    <row r="68" spans="1:6" ht="13.5" customHeight="1" thickBot="1" x14ac:dyDescent="0.25">
      <c r="A68" s="615" t="s">
        <v>325</v>
      </c>
      <c r="B68" s="616"/>
      <c r="C68" s="625">
        <v>20667900</v>
      </c>
      <c r="D68" s="625">
        <v>25827900</v>
      </c>
      <c r="E68" s="625">
        <v>26781300</v>
      </c>
      <c r="F68" s="626">
        <v>73277100</v>
      </c>
    </row>
    <row r="69" spans="1:6" ht="14.25" customHeight="1" thickBot="1" x14ac:dyDescent="0.25">
      <c r="A69" s="731" t="s">
        <v>326</v>
      </c>
      <c r="B69" s="732"/>
      <c r="C69" s="629">
        <f>SUM(C14,C68)</f>
        <v>188000800</v>
      </c>
      <c r="D69" s="629">
        <f>SUM(D14,D68)</f>
        <v>214770100</v>
      </c>
      <c r="E69" s="629">
        <f>SUM(E14,E68)</f>
        <v>286290600</v>
      </c>
      <c r="F69" s="630">
        <f>SUM(F14,F68)</f>
        <v>689061500</v>
      </c>
    </row>
    <row r="70" spans="1:6" ht="12.75" customHeight="1" x14ac:dyDescent="0.2"/>
    <row r="71" spans="1:6" ht="12.75" customHeight="1" x14ac:dyDescent="0.2"/>
    <row r="72" spans="1:6" ht="12.75" customHeight="1" x14ac:dyDescent="0.2"/>
  </sheetData>
  <mergeCells count="2">
    <mergeCell ref="A2:F2"/>
    <mergeCell ref="A69:B69"/>
  </mergeCells>
  <phoneticPr fontId="3"/>
  <pageMargins left="0.78740157480314965" right="0.78740157480314965" top="0.39370078740157483" bottom="0" header="0.51181102362204722" footer="0.51181102362204722"/>
  <pageSetup paperSize="9" scale="89" fitToHeight="0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F93"/>
  <sheetViews>
    <sheetView workbookViewId="0"/>
  </sheetViews>
  <sheetFormatPr defaultColWidth="6.90625" defaultRowHeight="13" x14ac:dyDescent="0.2"/>
  <cols>
    <col min="1" max="1" width="4.36328125" style="593" customWidth="1"/>
    <col min="2" max="2" width="28.36328125" style="593" bestFit="1" customWidth="1"/>
    <col min="3" max="6" width="15.7265625" style="593" customWidth="1"/>
    <col min="7" max="256" width="6.90625" style="593"/>
    <col min="257" max="257" width="4.36328125" style="593" customWidth="1"/>
    <col min="258" max="258" width="28.36328125" style="593" bestFit="1" customWidth="1"/>
    <col min="259" max="262" width="15.7265625" style="593" customWidth="1"/>
    <col min="263" max="512" width="6.90625" style="593"/>
    <col min="513" max="513" width="4.36328125" style="593" customWidth="1"/>
    <col min="514" max="514" width="28.36328125" style="593" bestFit="1" customWidth="1"/>
    <col min="515" max="518" width="15.7265625" style="593" customWidth="1"/>
    <col min="519" max="768" width="6.90625" style="593"/>
    <col min="769" max="769" width="4.36328125" style="593" customWidth="1"/>
    <col min="770" max="770" width="28.36328125" style="593" bestFit="1" customWidth="1"/>
    <col min="771" max="774" width="15.7265625" style="593" customWidth="1"/>
    <col min="775" max="1024" width="6.90625" style="593"/>
    <col min="1025" max="1025" width="4.36328125" style="593" customWidth="1"/>
    <col min="1026" max="1026" width="28.36328125" style="593" bestFit="1" customWidth="1"/>
    <col min="1027" max="1030" width="15.7265625" style="593" customWidth="1"/>
    <col min="1031" max="1280" width="6.90625" style="593"/>
    <col min="1281" max="1281" width="4.36328125" style="593" customWidth="1"/>
    <col min="1282" max="1282" width="28.36328125" style="593" bestFit="1" customWidth="1"/>
    <col min="1283" max="1286" width="15.7265625" style="593" customWidth="1"/>
    <col min="1287" max="1536" width="6.90625" style="593"/>
    <col min="1537" max="1537" width="4.36328125" style="593" customWidth="1"/>
    <col min="1538" max="1538" width="28.36328125" style="593" bestFit="1" customWidth="1"/>
    <col min="1539" max="1542" width="15.7265625" style="593" customWidth="1"/>
    <col min="1543" max="1792" width="6.90625" style="593"/>
    <col min="1793" max="1793" width="4.36328125" style="593" customWidth="1"/>
    <col min="1794" max="1794" width="28.36328125" style="593" bestFit="1" customWidth="1"/>
    <col min="1795" max="1798" width="15.7265625" style="593" customWidth="1"/>
    <col min="1799" max="2048" width="6.90625" style="593"/>
    <col min="2049" max="2049" width="4.36328125" style="593" customWidth="1"/>
    <col min="2050" max="2050" width="28.36328125" style="593" bestFit="1" customWidth="1"/>
    <col min="2051" max="2054" width="15.7265625" style="593" customWidth="1"/>
    <col min="2055" max="2304" width="6.90625" style="593"/>
    <col min="2305" max="2305" width="4.36328125" style="593" customWidth="1"/>
    <col min="2306" max="2306" width="28.36328125" style="593" bestFit="1" customWidth="1"/>
    <col min="2307" max="2310" width="15.7265625" style="593" customWidth="1"/>
    <col min="2311" max="2560" width="6.90625" style="593"/>
    <col min="2561" max="2561" width="4.36328125" style="593" customWidth="1"/>
    <col min="2562" max="2562" width="28.36328125" style="593" bestFit="1" customWidth="1"/>
    <col min="2563" max="2566" width="15.7265625" style="593" customWidth="1"/>
    <col min="2567" max="2816" width="6.90625" style="593"/>
    <col min="2817" max="2817" width="4.36328125" style="593" customWidth="1"/>
    <col min="2818" max="2818" width="28.36328125" style="593" bestFit="1" customWidth="1"/>
    <col min="2819" max="2822" width="15.7265625" style="593" customWidth="1"/>
    <col min="2823" max="3072" width="6.90625" style="593"/>
    <col min="3073" max="3073" width="4.36328125" style="593" customWidth="1"/>
    <col min="3074" max="3074" width="28.36328125" style="593" bestFit="1" customWidth="1"/>
    <col min="3075" max="3078" width="15.7265625" style="593" customWidth="1"/>
    <col min="3079" max="3328" width="6.90625" style="593"/>
    <col min="3329" max="3329" width="4.36328125" style="593" customWidth="1"/>
    <col min="3330" max="3330" width="28.36328125" style="593" bestFit="1" customWidth="1"/>
    <col min="3331" max="3334" width="15.7265625" style="593" customWidth="1"/>
    <col min="3335" max="3584" width="6.90625" style="593"/>
    <col min="3585" max="3585" width="4.36328125" style="593" customWidth="1"/>
    <col min="3586" max="3586" width="28.36328125" style="593" bestFit="1" customWidth="1"/>
    <col min="3587" max="3590" width="15.7265625" style="593" customWidth="1"/>
    <col min="3591" max="3840" width="6.90625" style="593"/>
    <col min="3841" max="3841" width="4.36328125" style="593" customWidth="1"/>
    <col min="3842" max="3842" width="28.36328125" style="593" bestFit="1" customWidth="1"/>
    <col min="3843" max="3846" width="15.7265625" style="593" customWidth="1"/>
    <col min="3847" max="4096" width="6.90625" style="593"/>
    <col min="4097" max="4097" width="4.36328125" style="593" customWidth="1"/>
    <col min="4098" max="4098" width="28.36328125" style="593" bestFit="1" customWidth="1"/>
    <col min="4099" max="4102" width="15.7265625" style="593" customWidth="1"/>
    <col min="4103" max="4352" width="6.90625" style="593"/>
    <col min="4353" max="4353" width="4.36328125" style="593" customWidth="1"/>
    <col min="4354" max="4354" width="28.36328125" style="593" bestFit="1" customWidth="1"/>
    <col min="4355" max="4358" width="15.7265625" style="593" customWidth="1"/>
    <col min="4359" max="4608" width="6.90625" style="593"/>
    <col min="4609" max="4609" width="4.36328125" style="593" customWidth="1"/>
    <col min="4610" max="4610" width="28.36328125" style="593" bestFit="1" customWidth="1"/>
    <col min="4611" max="4614" width="15.7265625" style="593" customWidth="1"/>
    <col min="4615" max="4864" width="6.90625" style="593"/>
    <col min="4865" max="4865" width="4.36328125" style="593" customWidth="1"/>
    <col min="4866" max="4866" width="28.36328125" style="593" bestFit="1" customWidth="1"/>
    <col min="4867" max="4870" width="15.7265625" style="593" customWidth="1"/>
    <col min="4871" max="5120" width="6.90625" style="593"/>
    <col min="5121" max="5121" width="4.36328125" style="593" customWidth="1"/>
    <col min="5122" max="5122" width="28.36328125" style="593" bestFit="1" customWidth="1"/>
    <col min="5123" max="5126" width="15.7265625" style="593" customWidth="1"/>
    <col min="5127" max="5376" width="6.90625" style="593"/>
    <col min="5377" max="5377" width="4.36328125" style="593" customWidth="1"/>
    <col min="5378" max="5378" width="28.36328125" style="593" bestFit="1" customWidth="1"/>
    <col min="5379" max="5382" width="15.7265625" style="593" customWidth="1"/>
    <col min="5383" max="5632" width="6.90625" style="593"/>
    <col min="5633" max="5633" width="4.36328125" style="593" customWidth="1"/>
    <col min="5634" max="5634" width="28.36328125" style="593" bestFit="1" customWidth="1"/>
    <col min="5635" max="5638" width="15.7265625" style="593" customWidth="1"/>
    <col min="5639" max="5888" width="6.90625" style="593"/>
    <col min="5889" max="5889" width="4.36328125" style="593" customWidth="1"/>
    <col min="5890" max="5890" width="28.36328125" style="593" bestFit="1" customWidth="1"/>
    <col min="5891" max="5894" width="15.7265625" style="593" customWidth="1"/>
    <col min="5895" max="6144" width="6.90625" style="593"/>
    <col min="6145" max="6145" width="4.36328125" style="593" customWidth="1"/>
    <col min="6146" max="6146" width="28.36328125" style="593" bestFit="1" customWidth="1"/>
    <col min="6147" max="6150" width="15.7265625" style="593" customWidth="1"/>
    <col min="6151" max="6400" width="6.90625" style="593"/>
    <col min="6401" max="6401" width="4.36328125" style="593" customWidth="1"/>
    <col min="6402" max="6402" width="28.36328125" style="593" bestFit="1" customWidth="1"/>
    <col min="6403" max="6406" width="15.7265625" style="593" customWidth="1"/>
    <col min="6407" max="6656" width="6.90625" style="593"/>
    <col min="6657" max="6657" width="4.36328125" style="593" customWidth="1"/>
    <col min="6658" max="6658" width="28.36328125" style="593" bestFit="1" customWidth="1"/>
    <col min="6659" max="6662" width="15.7265625" style="593" customWidth="1"/>
    <col min="6663" max="6912" width="6.90625" style="593"/>
    <col min="6913" max="6913" width="4.36328125" style="593" customWidth="1"/>
    <col min="6914" max="6914" width="28.36328125" style="593" bestFit="1" customWidth="1"/>
    <col min="6915" max="6918" width="15.7265625" style="593" customWidth="1"/>
    <col min="6919" max="7168" width="6.90625" style="593"/>
    <col min="7169" max="7169" width="4.36328125" style="593" customWidth="1"/>
    <col min="7170" max="7170" width="28.36328125" style="593" bestFit="1" customWidth="1"/>
    <col min="7171" max="7174" width="15.7265625" style="593" customWidth="1"/>
    <col min="7175" max="7424" width="6.90625" style="593"/>
    <col min="7425" max="7425" width="4.36328125" style="593" customWidth="1"/>
    <col min="7426" max="7426" width="28.36328125" style="593" bestFit="1" customWidth="1"/>
    <col min="7427" max="7430" width="15.7265625" style="593" customWidth="1"/>
    <col min="7431" max="7680" width="6.90625" style="593"/>
    <col min="7681" max="7681" width="4.36328125" style="593" customWidth="1"/>
    <col min="7682" max="7682" width="28.36328125" style="593" bestFit="1" customWidth="1"/>
    <col min="7683" max="7686" width="15.7265625" style="593" customWidth="1"/>
    <col min="7687" max="7936" width="6.90625" style="593"/>
    <col min="7937" max="7937" width="4.36328125" style="593" customWidth="1"/>
    <col min="7938" max="7938" width="28.36328125" style="593" bestFit="1" customWidth="1"/>
    <col min="7939" max="7942" width="15.7265625" style="593" customWidth="1"/>
    <col min="7943" max="8192" width="6.90625" style="593"/>
    <col min="8193" max="8193" width="4.36328125" style="593" customWidth="1"/>
    <col min="8194" max="8194" width="28.36328125" style="593" bestFit="1" customWidth="1"/>
    <col min="8195" max="8198" width="15.7265625" style="593" customWidth="1"/>
    <col min="8199" max="8448" width="6.90625" style="593"/>
    <col min="8449" max="8449" width="4.36328125" style="593" customWidth="1"/>
    <col min="8450" max="8450" width="28.36328125" style="593" bestFit="1" customWidth="1"/>
    <col min="8451" max="8454" width="15.7265625" style="593" customWidth="1"/>
    <col min="8455" max="8704" width="6.90625" style="593"/>
    <col min="8705" max="8705" width="4.36328125" style="593" customWidth="1"/>
    <col min="8706" max="8706" width="28.36328125" style="593" bestFit="1" customWidth="1"/>
    <col min="8707" max="8710" width="15.7265625" style="593" customWidth="1"/>
    <col min="8711" max="8960" width="6.90625" style="593"/>
    <col min="8961" max="8961" width="4.36328125" style="593" customWidth="1"/>
    <col min="8962" max="8962" width="28.36328125" style="593" bestFit="1" customWidth="1"/>
    <col min="8963" max="8966" width="15.7265625" style="593" customWidth="1"/>
    <col min="8967" max="9216" width="6.90625" style="593"/>
    <col min="9217" max="9217" width="4.36328125" style="593" customWidth="1"/>
    <col min="9218" max="9218" width="28.36328125" style="593" bestFit="1" customWidth="1"/>
    <col min="9219" max="9222" width="15.7265625" style="593" customWidth="1"/>
    <col min="9223" max="9472" width="6.90625" style="593"/>
    <col min="9473" max="9473" width="4.36328125" style="593" customWidth="1"/>
    <col min="9474" max="9474" width="28.36328125" style="593" bestFit="1" customWidth="1"/>
    <col min="9475" max="9478" width="15.7265625" style="593" customWidth="1"/>
    <col min="9479" max="9728" width="6.90625" style="593"/>
    <col min="9729" max="9729" width="4.36328125" style="593" customWidth="1"/>
    <col min="9730" max="9730" width="28.36328125" style="593" bestFit="1" customWidth="1"/>
    <col min="9731" max="9734" width="15.7265625" style="593" customWidth="1"/>
    <col min="9735" max="9984" width="6.90625" style="593"/>
    <col min="9985" max="9985" width="4.36328125" style="593" customWidth="1"/>
    <col min="9986" max="9986" width="28.36328125" style="593" bestFit="1" customWidth="1"/>
    <col min="9987" max="9990" width="15.7265625" style="593" customWidth="1"/>
    <col min="9991" max="10240" width="6.90625" style="593"/>
    <col min="10241" max="10241" width="4.36328125" style="593" customWidth="1"/>
    <col min="10242" max="10242" width="28.36328125" style="593" bestFit="1" customWidth="1"/>
    <col min="10243" max="10246" width="15.7265625" style="593" customWidth="1"/>
    <col min="10247" max="10496" width="6.90625" style="593"/>
    <col min="10497" max="10497" width="4.36328125" style="593" customWidth="1"/>
    <col min="10498" max="10498" width="28.36328125" style="593" bestFit="1" customWidth="1"/>
    <col min="10499" max="10502" width="15.7265625" style="593" customWidth="1"/>
    <col min="10503" max="10752" width="6.90625" style="593"/>
    <col min="10753" max="10753" width="4.36328125" style="593" customWidth="1"/>
    <col min="10754" max="10754" width="28.36328125" style="593" bestFit="1" customWidth="1"/>
    <col min="10755" max="10758" width="15.7265625" style="593" customWidth="1"/>
    <col min="10759" max="11008" width="6.90625" style="593"/>
    <col min="11009" max="11009" width="4.36328125" style="593" customWidth="1"/>
    <col min="11010" max="11010" width="28.36328125" style="593" bestFit="1" customWidth="1"/>
    <col min="11011" max="11014" width="15.7265625" style="593" customWidth="1"/>
    <col min="11015" max="11264" width="6.90625" style="593"/>
    <col min="11265" max="11265" width="4.36328125" style="593" customWidth="1"/>
    <col min="11266" max="11266" width="28.36328125" style="593" bestFit="1" customWidth="1"/>
    <col min="11267" max="11270" width="15.7265625" style="593" customWidth="1"/>
    <col min="11271" max="11520" width="6.90625" style="593"/>
    <col min="11521" max="11521" width="4.36328125" style="593" customWidth="1"/>
    <col min="11522" max="11522" width="28.36328125" style="593" bestFit="1" customWidth="1"/>
    <col min="11523" max="11526" width="15.7265625" style="593" customWidth="1"/>
    <col min="11527" max="11776" width="6.90625" style="593"/>
    <col min="11777" max="11777" width="4.36328125" style="593" customWidth="1"/>
    <col min="11778" max="11778" width="28.36328125" style="593" bestFit="1" customWidth="1"/>
    <col min="11779" max="11782" width="15.7265625" style="593" customWidth="1"/>
    <col min="11783" max="12032" width="6.90625" style="593"/>
    <col min="12033" max="12033" width="4.36328125" style="593" customWidth="1"/>
    <col min="12034" max="12034" width="28.36328125" style="593" bestFit="1" customWidth="1"/>
    <col min="12035" max="12038" width="15.7265625" style="593" customWidth="1"/>
    <col min="12039" max="12288" width="6.90625" style="593"/>
    <col min="12289" max="12289" width="4.36328125" style="593" customWidth="1"/>
    <col min="12290" max="12290" width="28.36328125" style="593" bestFit="1" customWidth="1"/>
    <col min="12291" max="12294" width="15.7265625" style="593" customWidth="1"/>
    <col min="12295" max="12544" width="6.90625" style="593"/>
    <col min="12545" max="12545" width="4.36328125" style="593" customWidth="1"/>
    <col min="12546" max="12546" width="28.36328125" style="593" bestFit="1" customWidth="1"/>
    <col min="12547" max="12550" width="15.7265625" style="593" customWidth="1"/>
    <col min="12551" max="12800" width="6.90625" style="593"/>
    <col min="12801" max="12801" width="4.36328125" style="593" customWidth="1"/>
    <col min="12802" max="12802" width="28.36328125" style="593" bestFit="1" customWidth="1"/>
    <col min="12803" max="12806" width="15.7265625" style="593" customWidth="1"/>
    <col min="12807" max="13056" width="6.90625" style="593"/>
    <col min="13057" max="13057" width="4.36328125" style="593" customWidth="1"/>
    <col min="13058" max="13058" width="28.36328125" style="593" bestFit="1" customWidth="1"/>
    <col min="13059" max="13062" width="15.7265625" style="593" customWidth="1"/>
    <col min="13063" max="13312" width="6.90625" style="593"/>
    <col min="13313" max="13313" width="4.36328125" style="593" customWidth="1"/>
    <col min="13314" max="13314" width="28.36328125" style="593" bestFit="1" customWidth="1"/>
    <col min="13315" max="13318" width="15.7265625" style="593" customWidth="1"/>
    <col min="13319" max="13568" width="6.90625" style="593"/>
    <col min="13569" max="13569" width="4.36328125" style="593" customWidth="1"/>
    <col min="13570" max="13570" width="28.36328125" style="593" bestFit="1" customWidth="1"/>
    <col min="13571" max="13574" width="15.7265625" style="593" customWidth="1"/>
    <col min="13575" max="13824" width="6.90625" style="593"/>
    <col min="13825" max="13825" width="4.36328125" style="593" customWidth="1"/>
    <col min="13826" max="13826" width="28.36328125" style="593" bestFit="1" customWidth="1"/>
    <col min="13827" max="13830" width="15.7265625" style="593" customWidth="1"/>
    <col min="13831" max="14080" width="6.90625" style="593"/>
    <col min="14081" max="14081" width="4.36328125" style="593" customWidth="1"/>
    <col min="14082" max="14082" width="28.36328125" style="593" bestFit="1" customWidth="1"/>
    <col min="14083" max="14086" width="15.7265625" style="593" customWidth="1"/>
    <col min="14087" max="14336" width="6.90625" style="593"/>
    <col min="14337" max="14337" width="4.36328125" style="593" customWidth="1"/>
    <col min="14338" max="14338" width="28.36328125" style="593" bestFit="1" customWidth="1"/>
    <col min="14339" max="14342" width="15.7265625" style="593" customWidth="1"/>
    <col min="14343" max="14592" width="6.90625" style="593"/>
    <col min="14593" max="14593" width="4.36328125" style="593" customWidth="1"/>
    <col min="14594" max="14594" width="28.36328125" style="593" bestFit="1" customWidth="1"/>
    <col min="14595" max="14598" width="15.7265625" style="593" customWidth="1"/>
    <col min="14599" max="14848" width="6.90625" style="593"/>
    <col min="14849" max="14849" width="4.36328125" style="593" customWidth="1"/>
    <col min="14850" max="14850" width="28.36328125" style="593" bestFit="1" customWidth="1"/>
    <col min="14851" max="14854" width="15.7265625" style="593" customWidth="1"/>
    <col min="14855" max="15104" width="6.90625" style="593"/>
    <col min="15105" max="15105" width="4.36328125" style="593" customWidth="1"/>
    <col min="15106" max="15106" width="28.36328125" style="593" bestFit="1" customWidth="1"/>
    <col min="15107" max="15110" width="15.7265625" style="593" customWidth="1"/>
    <col min="15111" max="15360" width="6.90625" style="593"/>
    <col min="15361" max="15361" width="4.36328125" style="593" customWidth="1"/>
    <col min="15362" max="15362" width="28.36328125" style="593" bestFit="1" customWidth="1"/>
    <col min="15363" max="15366" width="15.7265625" style="593" customWidth="1"/>
    <col min="15367" max="15616" width="6.90625" style="593"/>
    <col min="15617" max="15617" width="4.36328125" style="593" customWidth="1"/>
    <col min="15618" max="15618" width="28.36328125" style="593" bestFit="1" customWidth="1"/>
    <col min="15619" max="15622" width="15.7265625" style="593" customWidth="1"/>
    <col min="15623" max="15872" width="6.90625" style="593"/>
    <col min="15873" max="15873" width="4.36328125" style="593" customWidth="1"/>
    <col min="15874" max="15874" width="28.36328125" style="593" bestFit="1" customWidth="1"/>
    <col min="15875" max="15878" width="15.7265625" style="593" customWidth="1"/>
    <col min="15879" max="16128" width="6.90625" style="593"/>
    <col min="16129" max="16129" width="4.36328125" style="593" customWidth="1"/>
    <col min="16130" max="16130" width="28.36328125" style="593" bestFit="1" customWidth="1"/>
    <col min="16131" max="16134" width="15.7265625" style="593" customWidth="1"/>
    <col min="16135" max="16384" width="6.90625" style="593"/>
  </cols>
  <sheetData>
    <row r="1" spans="1:6" ht="13.5" customHeight="1" x14ac:dyDescent="0.2">
      <c r="A1" s="590"/>
      <c r="B1" s="591"/>
      <c r="C1" s="591"/>
      <c r="D1" s="591"/>
      <c r="E1" s="591"/>
      <c r="F1" s="592" t="s">
        <v>347</v>
      </c>
    </row>
    <row r="2" spans="1:6" ht="18" customHeight="1" thickBot="1" x14ac:dyDescent="0.25">
      <c r="A2" s="729" t="s">
        <v>348</v>
      </c>
      <c r="B2" s="729"/>
      <c r="C2" s="729"/>
      <c r="D2" s="729"/>
      <c r="E2" s="729"/>
      <c r="F2" s="729"/>
    </row>
    <row r="3" spans="1:6" ht="13.5" customHeight="1" x14ac:dyDescent="0.2">
      <c r="A3" s="594" t="s">
        <v>194</v>
      </c>
      <c r="B3" s="595" t="s">
        <v>195</v>
      </c>
      <c r="C3" s="595" t="s">
        <v>196</v>
      </c>
      <c r="D3" s="595" t="s">
        <v>197</v>
      </c>
      <c r="E3" s="595" t="s">
        <v>198</v>
      </c>
      <c r="F3" s="596" t="s">
        <v>200</v>
      </c>
    </row>
    <row r="4" spans="1:6" ht="13.5" customHeight="1" x14ac:dyDescent="0.2">
      <c r="A4" s="597"/>
      <c r="B4" s="598" t="s">
        <v>201</v>
      </c>
      <c r="C4" s="599" t="s">
        <v>349</v>
      </c>
      <c r="D4" s="599" t="s">
        <v>350</v>
      </c>
      <c r="E4" s="599" t="s">
        <v>351</v>
      </c>
      <c r="F4" s="600"/>
    </row>
    <row r="5" spans="1:6" ht="14.25" customHeight="1" thickBot="1" x14ac:dyDescent="0.25">
      <c r="A5" s="601"/>
      <c r="B5" s="602" t="s">
        <v>206</v>
      </c>
      <c r="C5" s="603" t="s">
        <v>207</v>
      </c>
      <c r="D5" s="602" t="s">
        <v>207</v>
      </c>
      <c r="E5" s="602" t="s">
        <v>207</v>
      </c>
      <c r="F5" s="604" t="s">
        <v>207</v>
      </c>
    </row>
    <row r="6" spans="1:6" ht="13.5" customHeight="1" thickTop="1" x14ac:dyDescent="0.2">
      <c r="A6" s="605">
        <v>1</v>
      </c>
      <c r="B6" s="606" t="s">
        <v>208</v>
      </c>
      <c r="C6" s="607">
        <v>3519800</v>
      </c>
      <c r="D6" s="607">
        <v>4058800</v>
      </c>
      <c r="E6" s="607">
        <v>5800700</v>
      </c>
      <c r="F6" s="608">
        <v>13379300</v>
      </c>
    </row>
    <row r="7" spans="1:6" ht="13.5" customHeight="1" x14ac:dyDescent="0.2">
      <c r="A7" s="609">
        <v>2</v>
      </c>
      <c r="B7" s="610" t="s">
        <v>209</v>
      </c>
      <c r="C7" s="623">
        <v>38382400</v>
      </c>
      <c r="D7" s="623">
        <v>64260500</v>
      </c>
      <c r="E7" s="623">
        <v>71108400</v>
      </c>
      <c r="F7" s="624">
        <v>173751300</v>
      </c>
    </row>
    <row r="8" spans="1:6" ht="13.5" customHeight="1" x14ac:dyDescent="0.2">
      <c r="A8" s="609">
        <v>3</v>
      </c>
      <c r="B8" s="610" t="s">
        <v>210</v>
      </c>
      <c r="C8" s="623">
        <v>41543900</v>
      </c>
      <c r="D8" s="623">
        <v>57746500</v>
      </c>
      <c r="E8" s="623">
        <v>58619600</v>
      </c>
      <c r="F8" s="624">
        <v>157910000</v>
      </c>
    </row>
    <row r="9" spans="1:6" ht="13.5" customHeight="1" x14ac:dyDescent="0.2">
      <c r="A9" s="609">
        <v>4</v>
      </c>
      <c r="B9" s="610" t="s">
        <v>211</v>
      </c>
      <c r="C9" s="623">
        <f>33255900-C10</f>
        <v>32680700</v>
      </c>
      <c r="D9" s="623">
        <f>39348300-D10</f>
        <v>38664900</v>
      </c>
      <c r="E9" s="623">
        <f>45645400-E10</f>
        <v>44763300</v>
      </c>
      <c r="F9" s="624">
        <f>118249600-F10</f>
        <v>116108900</v>
      </c>
    </row>
    <row r="10" spans="1:6" ht="13.5" customHeight="1" x14ac:dyDescent="0.2">
      <c r="A10" s="609"/>
      <c r="B10" s="610" t="s">
        <v>352</v>
      </c>
      <c r="C10" s="623">
        <v>575200</v>
      </c>
      <c r="D10" s="623">
        <v>683400</v>
      </c>
      <c r="E10" s="623">
        <v>882100</v>
      </c>
      <c r="F10" s="624">
        <f>SUM(C10:E10)</f>
        <v>2140700</v>
      </c>
    </row>
    <row r="11" spans="1:6" ht="13.5" customHeight="1" x14ac:dyDescent="0.2">
      <c r="A11" s="609">
        <v>5</v>
      </c>
      <c r="B11" s="610" t="s">
        <v>213</v>
      </c>
      <c r="C11" s="623">
        <v>24585900</v>
      </c>
      <c r="D11" s="623">
        <v>36314700</v>
      </c>
      <c r="E11" s="623">
        <v>36331000</v>
      </c>
      <c r="F11" s="624">
        <v>97231600</v>
      </c>
    </row>
    <row r="12" spans="1:6" ht="13.5" customHeight="1" x14ac:dyDescent="0.2">
      <c r="A12" s="609">
        <v>6</v>
      </c>
      <c r="B12" s="610" t="s">
        <v>214</v>
      </c>
      <c r="C12" s="623">
        <v>122224100</v>
      </c>
      <c r="D12" s="623">
        <v>126836200</v>
      </c>
      <c r="E12" s="623">
        <v>127614800</v>
      </c>
      <c r="F12" s="624">
        <v>376675100</v>
      </c>
    </row>
    <row r="13" spans="1:6" ht="13.5" customHeight="1" x14ac:dyDescent="0.2">
      <c r="A13" s="609" t="s">
        <v>215</v>
      </c>
      <c r="B13" s="610"/>
      <c r="C13" s="623">
        <v>259992200</v>
      </c>
      <c r="D13" s="623">
        <v>324506200</v>
      </c>
      <c r="E13" s="623">
        <v>339319200</v>
      </c>
      <c r="F13" s="624">
        <v>923817600</v>
      </c>
    </row>
    <row r="14" spans="1:6" ht="13.5" customHeight="1" thickBot="1" x14ac:dyDescent="0.25">
      <c r="A14" s="615" t="s">
        <v>216</v>
      </c>
      <c r="B14" s="616"/>
      <c r="C14" s="625">
        <v>263512000</v>
      </c>
      <c r="D14" s="625">
        <v>328565000</v>
      </c>
      <c r="E14" s="625">
        <v>345119900</v>
      </c>
      <c r="F14" s="626">
        <v>937196900</v>
      </c>
    </row>
    <row r="15" spans="1:6" ht="13.5" customHeight="1" x14ac:dyDescent="0.2">
      <c r="A15" s="619">
        <v>7</v>
      </c>
      <c r="B15" s="620" t="s">
        <v>224</v>
      </c>
      <c r="C15" s="621">
        <v>1009600</v>
      </c>
      <c r="D15" s="621">
        <v>9106000</v>
      </c>
      <c r="E15" s="621">
        <v>2307700</v>
      </c>
      <c r="F15" s="622">
        <v>12423300</v>
      </c>
    </row>
    <row r="16" spans="1:6" ht="13.5" customHeight="1" x14ac:dyDescent="0.2">
      <c r="A16" s="609">
        <v>8</v>
      </c>
      <c r="B16" s="610" t="s">
        <v>353</v>
      </c>
      <c r="C16" s="623">
        <v>359200</v>
      </c>
      <c r="D16" s="623">
        <v>439100</v>
      </c>
      <c r="E16" s="623">
        <v>777600</v>
      </c>
      <c r="F16" s="624">
        <v>1575900</v>
      </c>
    </row>
    <row r="17" spans="1:6" ht="13.5" customHeight="1" x14ac:dyDescent="0.2">
      <c r="A17" s="609">
        <v>9</v>
      </c>
      <c r="B17" s="610" t="s">
        <v>354</v>
      </c>
      <c r="C17" s="623">
        <v>662300</v>
      </c>
      <c r="D17" s="623">
        <v>699200</v>
      </c>
      <c r="E17" s="623">
        <v>1027100</v>
      </c>
      <c r="F17" s="624">
        <v>2388600</v>
      </c>
    </row>
    <row r="18" spans="1:6" ht="13.5" customHeight="1" x14ac:dyDescent="0.2">
      <c r="A18" s="609">
        <v>10</v>
      </c>
      <c r="B18" s="610" t="s">
        <v>230</v>
      </c>
      <c r="C18" s="623">
        <v>992500</v>
      </c>
      <c r="D18" s="623">
        <v>1910300</v>
      </c>
      <c r="E18" s="623">
        <v>2210300</v>
      </c>
      <c r="F18" s="624">
        <v>5113100</v>
      </c>
    </row>
    <row r="19" spans="1:6" ht="13.5" customHeight="1" x14ac:dyDescent="0.2">
      <c r="A19" s="609">
        <v>11</v>
      </c>
      <c r="B19" s="610" t="s">
        <v>231</v>
      </c>
      <c r="C19" s="623">
        <v>2132300</v>
      </c>
      <c r="D19" s="623">
        <v>2579600</v>
      </c>
      <c r="E19" s="623">
        <v>3502800</v>
      </c>
      <c r="F19" s="624">
        <v>8214700</v>
      </c>
    </row>
    <row r="20" spans="1:6" ht="13.5" customHeight="1" x14ac:dyDescent="0.2">
      <c r="A20" s="609">
        <v>12</v>
      </c>
      <c r="B20" s="610" t="s">
        <v>232</v>
      </c>
      <c r="C20" s="623">
        <v>348500</v>
      </c>
      <c r="D20" s="623">
        <v>286800</v>
      </c>
      <c r="E20" s="623">
        <v>696000</v>
      </c>
      <c r="F20" s="624">
        <v>1331300</v>
      </c>
    </row>
    <row r="21" spans="1:6" ht="13.5" customHeight="1" x14ac:dyDescent="0.2">
      <c r="A21" s="609">
        <v>13</v>
      </c>
      <c r="B21" s="610" t="s">
        <v>233</v>
      </c>
      <c r="C21" s="623">
        <v>1146200</v>
      </c>
      <c r="D21" s="623">
        <v>1556400</v>
      </c>
      <c r="E21" s="623">
        <v>2665900</v>
      </c>
      <c r="F21" s="624">
        <v>5368500</v>
      </c>
    </row>
    <row r="22" spans="1:6" ht="13.5" customHeight="1" x14ac:dyDescent="0.2">
      <c r="A22" s="609">
        <v>14</v>
      </c>
      <c r="B22" s="610" t="s">
        <v>234</v>
      </c>
      <c r="C22" s="623">
        <v>822200</v>
      </c>
      <c r="D22" s="623">
        <v>1103100</v>
      </c>
      <c r="E22" s="623"/>
      <c r="F22" s="624">
        <v>1925300</v>
      </c>
    </row>
    <row r="23" spans="1:6" ht="13.5" customHeight="1" x14ac:dyDescent="0.2">
      <c r="A23" s="609">
        <v>15</v>
      </c>
      <c r="B23" s="610" t="s">
        <v>235</v>
      </c>
      <c r="C23" s="623">
        <v>683500</v>
      </c>
      <c r="D23" s="623">
        <v>910100</v>
      </c>
      <c r="E23" s="623">
        <v>1270900</v>
      </c>
      <c r="F23" s="624">
        <v>2864500</v>
      </c>
    </row>
    <row r="24" spans="1:6" ht="13.5" customHeight="1" x14ac:dyDescent="0.2">
      <c r="A24" s="609">
        <v>16</v>
      </c>
      <c r="B24" s="610" t="s">
        <v>238</v>
      </c>
      <c r="C24" s="623"/>
      <c r="D24" s="623">
        <v>520700</v>
      </c>
      <c r="E24" s="623">
        <v>549300</v>
      </c>
      <c r="F24" s="624">
        <v>1070000</v>
      </c>
    </row>
    <row r="25" spans="1:6" ht="13.5" customHeight="1" x14ac:dyDescent="0.2">
      <c r="A25" s="609">
        <v>17</v>
      </c>
      <c r="B25" s="610" t="s">
        <v>241</v>
      </c>
      <c r="C25" s="623">
        <v>159100</v>
      </c>
      <c r="D25" s="623">
        <v>513300</v>
      </c>
      <c r="E25" s="623">
        <v>217100</v>
      </c>
      <c r="F25" s="624">
        <v>889500</v>
      </c>
    </row>
    <row r="26" spans="1:6" ht="13.5" customHeight="1" x14ac:dyDescent="0.2">
      <c r="A26" s="609">
        <v>18</v>
      </c>
      <c r="B26" s="610" t="s">
        <v>245</v>
      </c>
      <c r="C26" s="623"/>
      <c r="D26" s="623">
        <v>180500</v>
      </c>
      <c r="E26" s="623">
        <v>498700</v>
      </c>
      <c r="F26" s="624">
        <v>679200</v>
      </c>
    </row>
    <row r="27" spans="1:6" ht="13.5" customHeight="1" x14ac:dyDescent="0.2">
      <c r="A27" s="609">
        <v>19</v>
      </c>
      <c r="B27" s="610" t="s">
        <v>246</v>
      </c>
      <c r="C27" s="623"/>
      <c r="D27" s="623">
        <v>253300</v>
      </c>
      <c r="E27" s="623"/>
      <c r="F27" s="624">
        <v>253300</v>
      </c>
    </row>
    <row r="28" spans="1:6" ht="13.5" customHeight="1" x14ac:dyDescent="0.2">
      <c r="A28" s="609">
        <v>20</v>
      </c>
      <c r="B28" s="610" t="s">
        <v>248</v>
      </c>
      <c r="C28" s="623">
        <v>583100</v>
      </c>
      <c r="D28" s="623">
        <v>1450600</v>
      </c>
      <c r="E28" s="623">
        <v>1879400</v>
      </c>
      <c r="F28" s="624">
        <v>3913100</v>
      </c>
    </row>
    <row r="29" spans="1:6" ht="13.5" customHeight="1" x14ac:dyDescent="0.2">
      <c r="A29" s="609">
        <v>21</v>
      </c>
      <c r="B29" s="610" t="s">
        <v>251</v>
      </c>
      <c r="C29" s="623"/>
      <c r="D29" s="623">
        <v>1122200</v>
      </c>
      <c r="E29" s="623">
        <v>1294600</v>
      </c>
      <c r="F29" s="624">
        <v>2416800</v>
      </c>
    </row>
    <row r="30" spans="1:6" ht="13.5" customHeight="1" x14ac:dyDescent="0.2">
      <c r="A30" s="609">
        <v>22</v>
      </c>
      <c r="B30" s="610" t="s">
        <v>252</v>
      </c>
      <c r="C30" s="623">
        <v>884200</v>
      </c>
      <c r="D30" s="623">
        <v>2159600</v>
      </c>
      <c r="E30" s="623">
        <v>2510000</v>
      </c>
      <c r="F30" s="624">
        <v>5553800</v>
      </c>
    </row>
    <row r="31" spans="1:6" ht="13.5" customHeight="1" thickBot="1" x14ac:dyDescent="0.25">
      <c r="A31" s="615" t="s">
        <v>254</v>
      </c>
      <c r="B31" s="616"/>
      <c r="C31" s="625">
        <v>9782700</v>
      </c>
      <c r="D31" s="625">
        <v>24790800</v>
      </c>
      <c r="E31" s="625">
        <v>21407400</v>
      </c>
      <c r="F31" s="626">
        <v>55980900</v>
      </c>
    </row>
    <row r="32" spans="1:6" ht="13.5" customHeight="1" x14ac:dyDescent="0.2">
      <c r="A32" s="619">
        <v>23</v>
      </c>
      <c r="B32" s="620" t="s">
        <v>255</v>
      </c>
      <c r="C32" s="621">
        <v>162700</v>
      </c>
      <c r="D32" s="621">
        <v>154800</v>
      </c>
      <c r="E32" s="621">
        <v>57200</v>
      </c>
      <c r="F32" s="622">
        <v>374700</v>
      </c>
    </row>
    <row r="33" spans="1:6" ht="13.5" customHeight="1" x14ac:dyDescent="0.2">
      <c r="A33" s="609">
        <v>24</v>
      </c>
      <c r="B33" s="610" t="s">
        <v>256</v>
      </c>
      <c r="C33" s="623"/>
      <c r="D33" s="623">
        <v>372300</v>
      </c>
      <c r="E33" s="623">
        <v>461200</v>
      </c>
      <c r="F33" s="624">
        <v>833500</v>
      </c>
    </row>
    <row r="34" spans="1:6" ht="13.5" customHeight="1" x14ac:dyDescent="0.2">
      <c r="A34" s="609">
        <v>25</v>
      </c>
      <c r="B34" s="610" t="s">
        <v>260</v>
      </c>
      <c r="C34" s="623"/>
      <c r="D34" s="623">
        <v>547200</v>
      </c>
      <c r="E34" s="623">
        <v>510200</v>
      </c>
      <c r="F34" s="624">
        <v>1057400</v>
      </c>
    </row>
    <row r="35" spans="1:6" ht="13.5" customHeight="1" x14ac:dyDescent="0.2">
      <c r="A35" s="609">
        <v>26</v>
      </c>
      <c r="B35" s="610" t="s">
        <v>261</v>
      </c>
      <c r="C35" s="623">
        <v>76100</v>
      </c>
      <c r="D35" s="623">
        <v>144300</v>
      </c>
      <c r="E35" s="623">
        <v>183300</v>
      </c>
      <c r="F35" s="624">
        <v>403700</v>
      </c>
    </row>
    <row r="36" spans="1:6" ht="13.5" customHeight="1" x14ac:dyDescent="0.2">
      <c r="A36" s="609">
        <v>27</v>
      </c>
      <c r="B36" s="610" t="s">
        <v>262</v>
      </c>
      <c r="C36" s="623">
        <v>172900</v>
      </c>
      <c r="D36" s="623">
        <v>547000</v>
      </c>
      <c r="E36" s="623">
        <v>566100</v>
      </c>
      <c r="F36" s="624">
        <v>1286000</v>
      </c>
    </row>
    <row r="37" spans="1:6" ht="13.5" customHeight="1" x14ac:dyDescent="0.2">
      <c r="A37" s="609">
        <v>28</v>
      </c>
      <c r="B37" s="610" t="s">
        <v>264</v>
      </c>
      <c r="C37" s="623">
        <v>332300</v>
      </c>
      <c r="D37" s="623">
        <v>355600</v>
      </c>
      <c r="E37" s="623">
        <v>680700</v>
      </c>
      <c r="F37" s="624">
        <v>1368600</v>
      </c>
    </row>
    <row r="38" spans="1:6" ht="13.5" customHeight="1" x14ac:dyDescent="0.2">
      <c r="A38" s="609">
        <v>29</v>
      </c>
      <c r="B38" s="610" t="s">
        <v>266</v>
      </c>
      <c r="C38" s="623"/>
      <c r="D38" s="623">
        <v>387500</v>
      </c>
      <c r="E38" s="623">
        <v>363100</v>
      </c>
      <c r="F38" s="624">
        <v>750600</v>
      </c>
    </row>
    <row r="39" spans="1:6" ht="13.5" customHeight="1" x14ac:dyDescent="0.2">
      <c r="A39" s="609">
        <v>30</v>
      </c>
      <c r="B39" s="610" t="s">
        <v>267</v>
      </c>
      <c r="C39" s="623">
        <v>279000</v>
      </c>
      <c r="D39" s="623">
        <v>407800</v>
      </c>
      <c r="E39" s="623">
        <v>701800</v>
      </c>
      <c r="F39" s="624">
        <v>1388600</v>
      </c>
    </row>
    <row r="40" spans="1:6" ht="13.5" customHeight="1" x14ac:dyDescent="0.2">
      <c r="A40" s="609">
        <v>31</v>
      </c>
      <c r="B40" s="610" t="s">
        <v>269</v>
      </c>
      <c r="C40" s="623">
        <v>94500</v>
      </c>
      <c r="D40" s="623">
        <v>267800</v>
      </c>
      <c r="E40" s="623">
        <v>283600</v>
      </c>
      <c r="F40" s="624">
        <v>645900</v>
      </c>
    </row>
    <row r="41" spans="1:6" ht="13.5" customHeight="1" x14ac:dyDescent="0.2">
      <c r="A41" s="609">
        <v>32</v>
      </c>
      <c r="B41" s="610" t="s">
        <v>270</v>
      </c>
      <c r="C41" s="623"/>
      <c r="D41" s="623">
        <v>1329300</v>
      </c>
      <c r="E41" s="623">
        <v>1434400</v>
      </c>
      <c r="F41" s="624">
        <v>2763700</v>
      </c>
    </row>
    <row r="42" spans="1:6" ht="13.5" customHeight="1" x14ac:dyDescent="0.2">
      <c r="A42" s="609">
        <v>33</v>
      </c>
      <c r="B42" s="610" t="s">
        <v>271</v>
      </c>
      <c r="C42" s="623">
        <v>362300</v>
      </c>
      <c r="D42" s="623">
        <v>784600</v>
      </c>
      <c r="E42" s="623">
        <v>692400</v>
      </c>
      <c r="F42" s="624">
        <v>1839300</v>
      </c>
    </row>
    <row r="43" spans="1:6" ht="13.5" customHeight="1" x14ac:dyDescent="0.2">
      <c r="A43" s="609">
        <v>34</v>
      </c>
      <c r="B43" s="610" t="s">
        <v>272</v>
      </c>
      <c r="C43" s="623">
        <v>751300</v>
      </c>
      <c r="D43" s="623">
        <v>1098300</v>
      </c>
      <c r="E43" s="623">
        <v>1463200</v>
      </c>
      <c r="F43" s="624">
        <v>3312800</v>
      </c>
    </row>
    <row r="44" spans="1:6" ht="13.5" customHeight="1" x14ac:dyDescent="0.2">
      <c r="A44" s="609">
        <v>35</v>
      </c>
      <c r="B44" s="610" t="s">
        <v>273</v>
      </c>
      <c r="C44" s="623">
        <v>113800</v>
      </c>
      <c r="D44" s="623">
        <v>247700</v>
      </c>
      <c r="E44" s="623">
        <v>517500</v>
      </c>
      <c r="F44" s="624">
        <v>879000</v>
      </c>
    </row>
    <row r="45" spans="1:6" ht="13.5" customHeight="1" x14ac:dyDescent="0.2">
      <c r="A45" s="609">
        <v>36</v>
      </c>
      <c r="B45" s="610" t="s">
        <v>274</v>
      </c>
      <c r="C45" s="623"/>
      <c r="D45" s="623">
        <v>814800</v>
      </c>
      <c r="E45" s="623">
        <v>1019200</v>
      </c>
      <c r="F45" s="624">
        <v>1834000</v>
      </c>
    </row>
    <row r="46" spans="1:6" ht="13.5" customHeight="1" x14ac:dyDescent="0.2">
      <c r="A46" s="609">
        <v>37</v>
      </c>
      <c r="B46" s="610" t="s">
        <v>275</v>
      </c>
      <c r="C46" s="623"/>
      <c r="D46" s="623">
        <v>396600</v>
      </c>
      <c r="E46" s="623">
        <v>337800</v>
      </c>
      <c r="F46" s="624">
        <v>734400</v>
      </c>
    </row>
    <row r="47" spans="1:6" ht="13.5" customHeight="1" x14ac:dyDescent="0.2">
      <c r="A47" s="609">
        <v>38</v>
      </c>
      <c r="B47" s="610" t="s">
        <v>276</v>
      </c>
      <c r="C47" s="623">
        <v>2475700</v>
      </c>
      <c r="D47" s="623">
        <v>3784000</v>
      </c>
      <c r="E47" s="623">
        <v>3905700</v>
      </c>
      <c r="F47" s="624">
        <v>10165400</v>
      </c>
    </row>
    <row r="48" spans="1:6" ht="13.5" customHeight="1" x14ac:dyDescent="0.2">
      <c r="A48" s="609">
        <v>39</v>
      </c>
      <c r="B48" s="610" t="s">
        <v>277</v>
      </c>
      <c r="C48" s="623"/>
      <c r="D48" s="623">
        <v>379900</v>
      </c>
      <c r="E48" s="623">
        <v>472100</v>
      </c>
      <c r="F48" s="624">
        <v>852000</v>
      </c>
    </row>
    <row r="49" spans="1:6" ht="13.5" customHeight="1" x14ac:dyDescent="0.2">
      <c r="A49" s="609">
        <v>40</v>
      </c>
      <c r="B49" s="610" t="s">
        <v>278</v>
      </c>
      <c r="C49" s="623"/>
      <c r="D49" s="623">
        <v>291500</v>
      </c>
      <c r="E49" s="623">
        <v>167900</v>
      </c>
      <c r="F49" s="624">
        <v>459400</v>
      </c>
    </row>
    <row r="50" spans="1:6" ht="13.5" customHeight="1" x14ac:dyDescent="0.2">
      <c r="A50" s="609">
        <v>41</v>
      </c>
      <c r="B50" s="610" t="s">
        <v>279</v>
      </c>
      <c r="C50" s="623"/>
      <c r="D50" s="623">
        <v>697700</v>
      </c>
      <c r="E50" s="623">
        <v>670800</v>
      </c>
      <c r="F50" s="624">
        <v>1368500</v>
      </c>
    </row>
    <row r="51" spans="1:6" ht="13.5" customHeight="1" x14ac:dyDescent="0.2">
      <c r="A51" s="609">
        <v>42</v>
      </c>
      <c r="B51" s="610" t="s">
        <v>280</v>
      </c>
      <c r="C51" s="623"/>
      <c r="D51" s="623">
        <v>546400</v>
      </c>
      <c r="E51" s="623">
        <v>516800</v>
      </c>
      <c r="F51" s="624">
        <v>1063200</v>
      </c>
    </row>
    <row r="52" spans="1:6" ht="13.5" customHeight="1" x14ac:dyDescent="0.2">
      <c r="A52" s="609">
        <v>43</v>
      </c>
      <c r="B52" s="610" t="s">
        <v>281</v>
      </c>
      <c r="C52" s="623">
        <v>1034300</v>
      </c>
      <c r="D52" s="623">
        <v>686700</v>
      </c>
      <c r="E52" s="623">
        <v>1158400</v>
      </c>
      <c r="F52" s="624">
        <v>2879400</v>
      </c>
    </row>
    <row r="53" spans="1:6" ht="13.5" customHeight="1" x14ac:dyDescent="0.2">
      <c r="A53" s="609">
        <v>44</v>
      </c>
      <c r="B53" s="610" t="s">
        <v>282</v>
      </c>
      <c r="C53" s="623">
        <v>596100</v>
      </c>
      <c r="D53" s="623">
        <v>709200</v>
      </c>
      <c r="E53" s="623">
        <v>1049900</v>
      </c>
      <c r="F53" s="624">
        <v>2355200</v>
      </c>
    </row>
    <row r="54" spans="1:6" ht="13.5" customHeight="1" x14ac:dyDescent="0.2">
      <c r="A54" s="609">
        <v>45</v>
      </c>
      <c r="B54" s="610" t="s">
        <v>283</v>
      </c>
      <c r="C54" s="623">
        <v>379200</v>
      </c>
      <c r="D54" s="623">
        <v>529600</v>
      </c>
      <c r="E54" s="623">
        <v>552300</v>
      </c>
      <c r="F54" s="624">
        <v>1461100</v>
      </c>
    </row>
    <row r="55" spans="1:6" ht="13.5" customHeight="1" x14ac:dyDescent="0.2">
      <c r="A55" s="609">
        <v>46</v>
      </c>
      <c r="B55" s="610" t="s">
        <v>284</v>
      </c>
      <c r="C55" s="623">
        <v>604400</v>
      </c>
      <c r="D55" s="623">
        <v>724100</v>
      </c>
      <c r="E55" s="623">
        <v>497100</v>
      </c>
      <c r="F55" s="624">
        <v>1825600</v>
      </c>
    </row>
    <row r="56" spans="1:6" ht="13.5" customHeight="1" x14ac:dyDescent="0.2">
      <c r="A56" s="609">
        <v>47</v>
      </c>
      <c r="B56" s="610" t="s">
        <v>285</v>
      </c>
      <c r="C56" s="623">
        <v>1021900</v>
      </c>
      <c r="D56" s="623">
        <v>1362100</v>
      </c>
      <c r="E56" s="623">
        <v>1599000</v>
      </c>
      <c r="F56" s="624">
        <v>3983000</v>
      </c>
    </row>
    <row r="57" spans="1:6" ht="13.5" customHeight="1" x14ac:dyDescent="0.2">
      <c r="A57" s="609">
        <v>48</v>
      </c>
      <c r="B57" s="610" t="s">
        <v>287</v>
      </c>
      <c r="C57" s="623">
        <v>336900</v>
      </c>
      <c r="D57" s="623">
        <v>289400</v>
      </c>
      <c r="E57" s="623">
        <v>533500</v>
      </c>
      <c r="F57" s="624">
        <v>1159800</v>
      </c>
    </row>
    <row r="58" spans="1:6" ht="13.5" customHeight="1" x14ac:dyDescent="0.2">
      <c r="A58" s="609">
        <v>49</v>
      </c>
      <c r="B58" s="610" t="s">
        <v>288</v>
      </c>
      <c r="C58" s="623">
        <v>1195300</v>
      </c>
      <c r="D58" s="623">
        <v>1437800</v>
      </c>
      <c r="E58" s="623">
        <v>1438700</v>
      </c>
      <c r="F58" s="624">
        <v>4071800</v>
      </c>
    </row>
    <row r="59" spans="1:6" ht="13.5" customHeight="1" x14ac:dyDescent="0.2">
      <c r="A59" s="609">
        <v>50</v>
      </c>
      <c r="B59" s="610" t="s">
        <v>289</v>
      </c>
      <c r="C59" s="623">
        <v>192200</v>
      </c>
      <c r="D59" s="623">
        <v>261200</v>
      </c>
      <c r="E59" s="623">
        <v>180000</v>
      </c>
      <c r="F59" s="624">
        <v>633400</v>
      </c>
    </row>
    <row r="60" spans="1:6" ht="13.5" customHeight="1" x14ac:dyDescent="0.2">
      <c r="A60" s="609">
        <v>51</v>
      </c>
      <c r="B60" s="610" t="s">
        <v>290</v>
      </c>
      <c r="C60" s="623"/>
      <c r="D60" s="623">
        <v>300000</v>
      </c>
      <c r="E60" s="623">
        <v>209700</v>
      </c>
      <c r="F60" s="624">
        <v>509700</v>
      </c>
    </row>
    <row r="61" spans="1:6" ht="13.5" customHeight="1" x14ac:dyDescent="0.2">
      <c r="A61" s="609">
        <v>52</v>
      </c>
      <c r="B61" s="610" t="s">
        <v>291</v>
      </c>
      <c r="C61" s="623"/>
      <c r="D61" s="623">
        <v>406800</v>
      </c>
      <c r="E61" s="623">
        <v>393300</v>
      </c>
      <c r="F61" s="624">
        <v>800100</v>
      </c>
    </row>
    <row r="62" spans="1:6" ht="13.5" customHeight="1" x14ac:dyDescent="0.2">
      <c r="A62" s="609">
        <v>53</v>
      </c>
      <c r="B62" s="610" t="s">
        <v>292</v>
      </c>
      <c r="C62" s="623">
        <v>313700</v>
      </c>
      <c r="D62" s="623">
        <v>589100</v>
      </c>
      <c r="E62" s="623">
        <v>580400</v>
      </c>
      <c r="F62" s="624">
        <v>1483200</v>
      </c>
    </row>
    <row r="63" spans="1:6" ht="13.5" customHeight="1" x14ac:dyDescent="0.2">
      <c r="A63" s="609">
        <v>54</v>
      </c>
      <c r="B63" s="610" t="s">
        <v>293</v>
      </c>
      <c r="C63" s="623"/>
      <c r="D63" s="623">
        <v>267000</v>
      </c>
      <c r="E63" s="623">
        <v>522200</v>
      </c>
      <c r="F63" s="624">
        <v>789200</v>
      </c>
    </row>
    <row r="64" spans="1:6" ht="13.5" customHeight="1" x14ac:dyDescent="0.2">
      <c r="A64" s="609">
        <v>55</v>
      </c>
      <c r="B64" s="610" t="s">
        <v>294</v>
      </c>
      <c r="C64" s="623"/>
      <c r="D64" s="623">
        <v>238000</v>
      </c>
      <c r="E64" s="623">
        <v>690400</v>
      </c>
      <c r="F64" s="624">
        <v>928400</v>
      </c>
    </row>
    <row r="65" spans="1:6" ht="13.5" customHeight="1" x14ac:dyDescent="0.2">
      <c r="A65" s="609">
        <v>56</v>
      </c>
      <c r="B65" s="610" t="s">
        <v>296</v>
      </c>
      <c r="C65" s="623">
        <v>95600</v>
      </c>
      <c r="D65" s="623">
        <v>355000</v>
      </c>
      <c r="E65" s="623">
        <v>293400</v>
      </c>
      <c r="F65" s="624">
        <v>744000</v>
      </c>
    </row>
    <row r="66" spans="1:6" ht="13.5" customHeight="1" x14ac:dyDescent="0.2">
      <c r="A66" s="609">
        <v>57</v>
      </c>
      <c r="B66" s="610" t="s">
        <v>297</v>
      </c>
      <c r="C66" s="623">
        <v>358200</v>
      </c>
      <c r="D66" s="623">
        <v>673900</v>
      </c>
      <c r="E66" s="623">
        <v>868800</v>
      </c>
      <c r="F66" s="624">
        <v>1900900</v>
      </c>
    </row>
    <row r="67" spans="1:6" ht="13.5" customHeight="1" x14ac:dyDescent="0.2">
      <c r="A67" s="609">
        <v>58</v>
      </c>
      <c r="B67" s="610" t="s">
        <v>298</v>
      </c>
      <c r="C67" s="623"/>
      <c r="D67" s="623">
        <v>49400</v>
      </c>
      <c r="E67" s="623">
        <v>178900</v>
      </c>
      <c r="F67" s="624">
        <v>228300</v>
      </c>
    </row>
    <row r="68" spans="1:6" ht="13.5" customHeight="1" x14ac:dyDescent="0.2">
      <c r="A68" s="609">
        <v>59</v>
      </c>
      <c r="B68" s="610" t="s">
        <v>299</v>
      </c>
      <c r="C68" s="623">
        <v>414000</v>
      </c>
      <c r="D68" s="623">
        <v>872000</v>
      </c>
      <c r="E68" s="623">
        <v>819700</v>
      </c>
      <c r="F68" s="624">
        <v>2105700</v>
      </c>
    </row>
    <row r="69" spans="1:6" ht="13.5" customHeight="1" x14ac:dyDescent="0.2">
      <c r="A69" s="609">
        <v>60</v>
      </c>
      <c r="B69" s="610" t="s">
        <v>300</v>
      </c>
      <c r="C69" s="623">
        <v>493100</v>
      </c>
      <c r="D69" s="623">
        <v>917100</v>
      </c>
      <c r="E69" s="623">
        <v>1419500</v>
      </c>
      <c r="F69" s="624">
        <v>2829700</v>
      </c>
    </row>
    <row r="70" spans="1:6" ht="13.5" customHeight="1" x14ac:dyDescent="0.2">
      <c r="A70" s="609">
        <v>61</v>
      </c>
      <c r="B70" s="610" t="s">
        <v>302</v>
      </c>
      <c r="C70" s="623">
        <v>590200</v>
      </c>
      <c r="D70" s="623">
        <v>1377400</v>
      </c>
      <c r="E70" s="623">
        <v>817000</v>
      </c>
      <c r="F70" s="624">
        <v>2784600</v>
      </c>
    </row>
    <row r="71" spans="1:6" ht="13.5" customHeight="1" x14ac:dyDescent="0.2">
      <c r="A71" s="609">
        <v>62</v>
      </c>
      <c r="B71" s="610" t="s">
        <v>303</v>
      </c>
      <c r="C71" s="623">
        <v>226100</v>
      </c>
      <c r="D71" s="623">
        <v>364200</v>
      </c>
      <c r="E71" s="623">
        <v>525200</v>
      </c>
      <c r="F71" s="624">
        <v>1115500</v>
      </c>
    </row>
    <row r="72" spans="1:6" ht="13.5" customHeight="1" x14ac:dyDescent="0.2">
      <c r="A72" s="609">
        <v>63</v>
      </c>
      <c r="B72" s="610" t="s">
        <v>305</v>
      </c>
      <c r="C72" s="623">
        <v>588000</v>
      </c>
      <c r="D72" s="623">
        <v>1034500</v>
      </c>
      <c r="E72" s="623">
        <v>1191100</v>
      </c>
      <c r="F72" s="624">
        <v>2813600</v>
      </c>
    </row>
    <row r="73" spans="1:6" ht="13.5" customHeight="1" x14ac:dyDescent="0.2">
      <c r="A73" s="609">
        <v>64</v>
      </c>
      <c r="B73" s="610" t="s">
        <v>306</v>
      </c>
      <c r="C73" s="623"/>
      <c r="D73" s="623">
        <v>113400</v>
      </c>
      <c r="E73" s="623">
        <v>121100</v>
      </c>
      <c r="F73" s="624">
        <v>234500</v>
      </c>
    </row>
    <row r="74" spans="1:6" ht="13.5" customHeight="1" x14ac:dyDescent="0.2">
      <c r="A74" s="609">
        <v>65</v>
      </c>
      <c r="B74" s="610" t="s">
        <v>308</v>
      </c>
      <c r="C74" s="623"/>
      <c r="D74" s="623">
        <v>149200</v>
      </c>
      <c r="E74" s="623">
        <v>317000</v>
      </c>
      <c r="F74" s="624">
        <v>466200</v>
      </c>
    </row>
    <row r="75" spans="1:6" ht="13.5" customHeight="1" x14ac:dyDescent="0.2">
      <c r="A75" s="609">
        <v>66</v>
      </c>
      <c r="B75" s="610" t="s">
        <v>310</v>
      </c>
      <c r="C75" s="623">
        <v>484900</v>
      </c>
      <c r="D75" s="623">
        <v>753700</v>
      </c>
      <c r="E75" s="623">
        <v>835000</v>
      </c>
      <c r="F75" s="624">
        <v>2073600</v>
      </c>
    </row>
    <row r="76" spans="1:6" ht="13.5" customHeight="1" x14ac:dyDescent="0.2">
      <c r="A76" s="609">
        <v>67</v>
      </c>
      <c r="B76" s="610" t="s">
        <v>311</v>
      </c>
      <c r="C76" s="623">
        <v>641800</v>
      </c>
      <c r="D76" s="623">
        <v>823300</v>
      </c>
      <c r="E76" s="623">
        <v>1342200</v>
      </c>
      <c r="F76" s="624">
        <v>2807300</v>
      </c>
    </row>
    <row r="77" spans="1:6" ht="13.5" customHeight="1" x14ac:dyDescent="0.2">
      <c r="A77" s="609">
        <v>68</v>
      </c>
      <c r="B77" s="610" t="s">
        <v>312</v>
      </c>
      <c r="C77" s="623">
        <v>986500</v>
      </c>
      <c r="D77" s="623">
        <v>1185500</v>
      </c>
      <c r="E77" s="623">
        <v>1292300</v>
      </c>
      <c r="F77" s="624">
        <v>3464300</v>
      </c>
    </row>
    <row r="78" spans="1:6" ht="13.5" customHeight="1" x14ac:dyDescent="0.2">
      <c r="A78" s="609">
        <v>69</v>
      </c>
      <c r="B78" s="610" t="s">
        <v>313</v>
      </c>
      <c r="C78" s="623">
        <v>248000</v>
      </c>
      <c r="D78" s="623">
        <v>413200</v>
      </c>
      <c r="E78" s="623">
        <v>499600</v>
      </c>
      <c r="F78" s="624">
        <v>1160800</v>
      </c>
    </row>
    <row r="79" spans="1:6" ht="13.5" customHeight="1" x14ac:dyDescent="0.2">
      <c r="A79" s="609">
        <v>70</v>
      </c>
      <c r="B79" s="610" t="s">
        <v>314</v>
      </c>
      <c r="C79" s="623">
        <v>679700</v>
      </c>
      <c r="D79" s="623">
        <v>405000</v>
      </c>
      <c r="E79" s="623">
        <v>295400</v>
      </c>
      <c r="F79" s="624">
        <v>1380100</v>
      </c>
    </row>
    <row r="80" spans="1:6" ht="13.5" customHeight="1" x14ac:dyDescent="0.2">
      <c r="A80" s="609">
        <v>71</v>
      </c>
      <c r="B80" s="610" t="s">
        <v>315</v>
      </c>
      <c r="C80" s="623">
        <v>117200</v>
      </c>
      <c r="D80" s="623">
        <v>128600</v>
      </c>
      <c r="E80" s="623">
        <v>151100</v>
      </c>
      <c r="F80" s="624">
        <v>396900</v>
      </c>
    </row>
    <row r="81" spans="1:6" ht="13.5" customHeight="1" x14ac:dyDescent="0.2">
      <c r="A81" s="609">
        <v>72</v>
      </c>
      <c r="B81" s="610" t="s">
        <v>316</v>
      </c>
      <c r="C81" s="623"/>
      <c r="D81" s="623">
        <v>632500</v>
      </c>
      <c r="E81" s="623">
        <v>852900</v>
      </c>
      <c r="F81" s="624">
        <v>1485400</v>
      </c>
    </row>
    <row r="82" spans="1:6" ht="13.5" customHeight="1" x14ac:dyDescent="0.2">
      <c r="A82" s="609">
        <v>73</v>
      </c>
      <c r="B82" s="610" t="s">
        <v>317</v>
      </c>
      <c r="C82" s="623"/>
      <c r="D82" s="623">
        <v>447100</v>
      </c>
      <c r="E82" s="623">
        <v>359700</v>
      </c>
      <c r="F82" s="624">
        <v>806800</v>
      </c>
    </row>
    <row r="83" spans="1:6" ht="13.5" customHeight="1" x14ac:dyDescent="0.2">
      <c r="A83" s="609">
        <v>74</v>
      </c>
      <c r="B83" s="610" t="s">
        <v>318</v>
      </c>
      <c r="C83" s="623"/>
      <c r="D83" s="623">
        <v>705400</v>
      </c>
      <c r="E83" s="623">
        <v>411700</v>
      </c>
      <c r="F83" s="624">
        <v>1117100</v>
      </c>
    </row>
    <row r="84" spans="1:6" ht="13.5" customHeight="1" x14ac:dyDescent="0.2">
      <c r="A84" s="609">
        <v>75</v>
      </c>
      <c r="B84" s="610" t="s">
        <v>319</v>
      </c>
      <c r="C84" s="623"/>
      <c r="D84" s="623">
        <v>364800</v>
      </c>
      <c r="E84" s="623">
        <v>294100</v>
      </c>
      <c r="F84" s="624">
        <v>658900</v>
      </c>
    </row>
    <row r="85" spans="1:6" ht="13.5" customHeight="1" x14ac:dyDescent="0.2">
      <c r="A85" s="609">
        <v>76</v>
      </c>
      <c r="B85" s="610" t="s">
        <v>321</v>
      </c>
      <c r="C85" s="623"/>
      <c r="D85" s="623">
        <v>226500</v>
      </c>
      <c r="E85" s="623">
        <v>194800</v>
      </c>
      <c r="F85" s="624">
        <v>421300</v>
      </c>
    </row>
    <row r="86" spans="1:6" ht="13.5" customHeight="1" x14ac:dyDescent="0.2">
      <c r="A86" s="609">
        <v>77</v>
      </c>
      <c r="B86" s="610" t="s">
        <v>322</v>
      </c>
      <c r="C86" s="623"/>
      <c r="D86" s="623">
        <v>246300</v>
      </c>
      <c r="E86" s="623">
        <v>290100</v>
      </c>
      <c r="F86" s="624">
        <v>536400</v>
      </c>
    </row>
    <row r="87" spans="1:6" ht="13.5" customHeight="1" x14ac:dyDescent="0.2">
      <c r="A87" s="609">
        <v>78</v>
      </c>
      <c r="B87" s="610" t="s">
        <v>323</v>
      </c>
      <c r="C87" s="623"/>
      <c r="D87" s="623">
        <v>254900</v>
      </c>
      <c r="E87" s="623">
        <v>425900</v>
      </c>
      <c r="F87" s="624">
        <v>680800</v>
      </c>
    </row>
    <row r="88" spans="1:6" ht="13.5" customHeight="1" x14ac:dyDescent="0.2">
      <c r="A88" s="609" t="s">
        <v>324</v>
      </c>
      <c r="B88" s="610"/>
      <c r="C88" s="623">
        <v>16417900</v>
      </c>
      <c r="D88" s="623">
        <v>33849000</v>
      </c>
      <c r="E88" s="623">
        <v>38206400</v>
      </c>
      <c r="F88" s="624">
        <v>88473300</v>
      </c>
    </row>
    <row r="89" spans="1:6" ht="13.5" customHeight="1" thickBot="1" x14ac:dyDescent="0.25">
      <c r="A89" s="615" t="s">
        <v>325</v>
      </c>
      <c r="B89" s="616"/>
      <c r="C89" s="625">
        <v>26200600</v>
      </c>
      <c r="D89" s="625">
        <v>58639800</v>
      </c>
      <c r="E89" s="625">
        <v>59613800</v>
      </c>
      <c r="F89" s="626">
        <v>144454200</v>
      </c>
    </row>
    <row r="90" spans="1:6" ht="14.25" customHeight="1" thickBot="1" x14ac:dyDescent="0.25">
      <c r="A90" s="731" t="s">
        <v>326</v>
      </c>
      <c r="B90" s="732"/>
      <c r="C90" s="629">
        <v>289712600</v>
      </c>
      <c r="D90" s="629">
        <v>387204800</v>
      </c>
      <c r="E90" s="629">
        <v>404733700</v>
      </c>
      <c r="F90" s="630">
        <v>1081651100</v>
      </c>
    </row>
    <row r="91" spans="1:6" ht="12.75" customHeight="1" x14ac:dyDescent="0.2"/>
    <row r="92" spans="1:6" ht="12.75" customHeight="1" x14ac:dyDescent="0.2"/>
    <row r="93" spans="1:6" ht="12.75" customHeight="1" x14ac:dyDescent="0.2"/>
  </sheetData>
  <mergeCells count="2">
    <mergeCell ref="A2:F2"/>
    <mergeCell ref="A90:B90"/>
  </mergeCells>
  <phoneticPr fontId="3"/>
  <pageMargins left="0.78740157480314965" right="0.78740157480314965" top="0.98425196850393704" bottom="0.98425196850393704" header="0.51181102362204722" footer="0.51181102362204722"/>
  <pageSetup paperSize="9" scale="91" fitToHeight="0" orientation="portrait" horizontalDpi="300" verticalDpi="300" r:id="rId1"/>
  <headerFooter alignWithMargins="0">
    <oddHeader xml:space="preserve">&amp;C&amp;L&amp;RPAGE &amp;P / &amp;N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F20"/>
  <sheetViews>
    <sheetView workbookViewId="0"/>
  </sheetViews>
  <sheetFormatPr defaultColWidth="6.90625" defaultRowHeight="13" x14ac:dyDescent="0.2"/>
  <cols>
    <col min="1" max="1" width="4.36328125" style="593" customWidth="1"/>
    <col min="2" max="2" width="45.26953125" style="593" customWidth="1"/>
    <col min="3" max="6" width="15.7265625" style="593" customWidth="1"/>
    <col min="7" max="256" width="6.90625" style="593"/>
    <col min="257" max="257" width="4.36328125" style="593" customWidth="1"/>
    <col min="258" max="258" width="45.26953125" style="593" customWidth="1"/>
    <col min="259" max="262" width="15.7265625" style="593" customWidth="1"/>
    <col min="263" max="512" width="6.90625" style="593"/>
    <col min="513" max="513" width="4.36328125" style="593" customWidth="1"/>
    <col min="514" max="514" width="45.26953125" style="593" customWidth="1"/>
    <col min="515" max="518" width="15.7265625" style="593" customWidth="1"/>
    <col min="519" max="768" width="6.90625" style="593"/>
    <col min="769" max="769" width="4.36328125" style="593" customWidth="1"/>
    <col min="770" max="770" width="45.26953125" style="593" customWidth="1"/>
    <col min="771" max="774" width="15.7265625" style="593" customWidth="1"/>
    <col min="775" max="1024" width="6.90625" style="593"/>
    <col min="1025" max="1025" width="4.36328125" style="593" customWidth="1"/>
    <col min="1026" max="1026" width="45.26953125" style="593" customWidth="1"/>
    <col min="1027" max="1030" width="15.7265625" style="593" customWidth="1"/>
    <col min="1031" max="1280" width="6.90625" style="593"/>
    <col min="1281" max="1281" width="4.36328125" style="593" customWidth="1"/>
    <col min="1282" max="1282" width="45.26953125" style="593" customWidth="1"/>
    <col min="1283" max="1286" width="15.7265625" style="593" customWidth="1"/>
    <col min="1287" max="1536" width="6.90625" style="593"/>
    <col min="1537" max="1537" width="4.36328125" style="593" customWidth="1"/>
    <col min="1538" max="1538" width="45.26953125" style="593" customWidth="1"/>
    <col min="1539" max="1542" width="15.7265625" style="593" customWidth="1"/>
    <col min="1543" max="1792" width="6.90625" style="593"/>
    <col min="1793" max="1793" width="4.36328125" style="593" customWidth="1"/>
    <col min="1794" max="1794" width="45.26953125" style="593" customWidth="1"/>
    <col min="1795" max="1798" width="15.7265625" style="593" customWidth="1"/>
    <col min="1799" max="2048" width="6.90625" style="593"/>
    <col min="2049" max="2049" width="4.36328125" style="593" customWidth="1"/>
    <col min="2050" max="2050" width="45.26953125" style="593" customWidth="1"/>
    <col min="2051" max="2054" width="15.7265625" style="593" customWidth="1"/>
    <col min="2055" max="2304" width="6.90625" style="593"/>
    <col min="2305" max="2305" width="4.36328125" style="593" customWidth="1"/>
    <col min="2306" max="2306" width="45.26953125" style="593" customWidth="1"/>
    <col min="2307" max="2310" width="15.7265625" style="593" customWidth="1"/>
    <col min="2311" max="2560" width="6.90625" style="593"/>
    <col min="2561" max="2561" width="4.36328125" style="593" customWidth="1"/>
    <col min="2562" max="2562" width="45.26953125" style="593" customWidth="1"/>
    <col min="2563" max="2566" width="15.7265625" style="593" customWidth="1"/>
    <col min="2567" max="2816" width="6.90625" style="593"/>
    <col min="2817" max="2817" width="4.36328125" style="593" customWidth="1"/>
    <col min="2818" max="2818" width="45.26953125" style="593" customWidth="1"/>
    <col min="2819" max="2822" width="15.7265625" style="593" customWidth="1"/>
    <col min="2823" max="3072" width="6.90625" style="593"/>
    <col min="3073" max="3073" width="4.36328125" style="593" customWidth="1"/>
    <col min="3074" max="3074" width="45.26953125" style="593" customWidth="1"/>
    <col min="3075" max="3078" width="15.7265625" style="593" customWidth="1"/>
    <col min="3079" max="3328" width="6.90625" style="593"/>
    <col min="3329" max="3329" width="4.36328125" style="593" customWidth="1"/>
    <col min="3330" max="3330" width="45.26953125" style="593" customWidth="1"/>
    <col min="3331" max="3334" width="15.7265625" style="593" customWidth="1"/>
    <col min="3335" max="3584" width="6.90625" style="593"/>
    <col min="3585" max="3585" width="4.36328125" style="593" customWidth="1"/>
    <col min="3586" max="3586" width="45.26953125" style="593" customWidth="1"/>
    <col min="3587" max="3590" width="15.7265625" style="593" customWidth="1"/>
    <col min="3591" max="3840" width="6.90625" style="593"/>
    <col min="3841" max="3841" width="4.36328125" style="593" customWidth="1"/>
    <col min="3842" max="3842" width="45.26953125" style="593" customWidth="1"/>
    <col min="3843" max="3846" width="15.7265625" style="593" customWidth="1"/>
    <col min="3847" max="4096" width="6.90625" style="593"/>
    <col min="4097" max="4097" width="4.36328125" style="593" customWidth="1"/>
    <col min="4098" max="4098" width="45.26953125" style="593" customWidth="1"/>
    <col min="4099" max="4102" width="15.7265625" style="593" customWidth="1"/>
    <col min="4103" max="4352" width="6.90625" style="593"/>
    <col min="4353" max="4353" width="4.36328125" style="593" customWidth="1"/>
    <col min="4354" max="4354" width="45.26953125" style="593" customWidth="1"/>
    <col min="4355" max="4358" width="15.7265625" style="593" customWidth="1"/>
    <col min="4359" max="4608" width="6.90625" style="593"/>
    <col min="4609" max="4609" width="4.36328125" style="593" customWidth="1"/>
    <col min="4610" max="4610" width="45.26953125" style="593" customWidth="1"/>
    <col min="4611" max="4614" width="15.7265625" style="593" customWidth="1"/>
    <col min="4615" max="4864" width="6.90625" style="593"/>
    <col min="4865" max="4865" width="4.36328125" style="593" customWidth="1"/>
    <col min="4866" max="4866" width="45.26953125" style="593" customWidth="1"/>
    <col min="4867" max="4870" width="15.7265625" style="593" customWidth="1"/>
    <col min="4871" max="5120" width="6.90625" style="593"/>
    <col min="5121" max="5121" width="4.36328125" style="593" customWidth="1"/>
    <col min="5122" max="5122" width="45.26953125" style="593" customWidth="1"/>
    <col min="5123" max="5126" width="15.7265625" style="593" customWidth="1"/>
    <col min="5127" max="5376" width="6.90625" style="593"/>
    <col min="5377" max="5377" width="4.36328125" style="593" customWidth="1"/>
    <col min="5378" max="5378" width="45.26953125" style="593" customWidth="1"/>
    <col min="5379" max="5382" width="15.7265625" style="593" customWidth="1"/>
    <col min="5383" max="5632" width="6.90625" style="593"/>
    <col min="5633" max="5633" width="4.36328125" style="593" customWidth="1"/>
    <col min="5634" max="5634" width="45.26953125" style="593" customWidth="1"/>
    <col min="5635" max="5638" width="15.7265625" style="593" customWidth="1"/>
    <col min="5639" max="5888" width="6.90625" style="593"/>
    <col min="5889" max="5889" width="4.36328125" style="593" customWidth="1"/>
    <col min="5890" max="5890" width="45.26953125" style="593" customWidth="1"/>
    <col min="5891" max="5894" width="15.7265625" style="593" customWidth="1"/>
    <col min="5895" max="6144" width="6.90625" style="593"/>
    <col min="6145" max="6145" width="4.36328125" style="593" customWidth="1"/>
    <col min="6146" max="6146" width="45.26953125" style="593" customWidth="1"/>
    <col min="6147" max="6150" width="15.7265625" style="593" customWidth="1"/>
    <col min="6151" max="6400" width="6.90625" style="593"/>
    <col min="6401" max="6401" width="4.36328125" style="593" customWidth="1"/>
    <col min="6402" max="6402" width="45.26953125" style="593" customWidth="1"/>
    <col min="6403" max="6406" width="15.7265625" style="593" customWidth="1"/>
    <col min="6407" max="6656" width="6.90625" style="593"/>
    <col min="6657" max="6657" width="4.36328125" style="593" customWidth="1"/>
    <col min="6658" max="6658" width="45.26953125" style="593" customWidth="1"/>
    <col min="6659" max="6662" width="15.7265625" style="593" customWidth="1"/>
    <col min="6663" max="6912" width="6.90625" style="593"/>
    <col min="6913" max="6913" width="4.36328125" style="593" customWidth="1"/>
    <col min="6914" max="6914" width="45.26953125" style="593" customWidth="1"/>
    <col min="6915" max="6918" width="15.7265625" style="593" customWidth="1"/>
    <col min="6919" max="7168" width="6.90625" style="593"/>
    <col min="7169" max="7169" width="4.36328125" style="593" customWidth="1"/>
    <col min="7170" max="7170" width="45.26953125" style="593" customWidth="1"/>
    <col min="7171" max="7174" width="15.7265625" style="593" customWidth="1"/>
    <col min="7175" max="7424" width="6.90625" style="593"/>
    <col min="7425" max="7425" width="4.36328125" style="593" customWidth="1"/>
    <col min="7426" max="7426" width="45.26953125" style="593" customWidth="1"/>
    <col min="7427" max="7430" width="15.7265625" style="593" customWidth="1"/>
    <col min="7431" max="7680" width="6.90625" style="593"/>
    <col min="7681" max="7681" width="4.36328125" style="593" customWidth="1"/>
    <col min="7682" max="7682" width="45.26953125" style="593" customWidth="1"/>
    <col min="7683" max="7686" width="15.7265625" style="593" customWidth="1"/>
    <col min="7687" max="7936" width="6.90625" style="593"/>
    <col min="7937" max="7937" width="4.36328125" style="593" customWidth="1"/>
    <col min="7938" max="7938" width="45.26953125" style="593" customWidth="1"/>
    <col min="7939" max="7942" width="15.7265625" style="593" customWidth="1"/>
    <col min="7943" max="8192" width="6.90625" style="593"/>
    <col min="8193" max="8193" width="4.36328125" style="593" customWidth="1"/>
    <col min="8194" max="8194" width="45.26953125" style="593" customWidth="1"/>
    <col min="8195" max="8198" width="15.7265625" style="593" customWidth="1"/>
    <col min="8199" max="8448" width="6.90625" style="593"/>
    <col min="8449" max="8449" width="4.36328125" style="593" customWidth="1"/>
    <col min="8450" max="8450" width="45.26953125" style="593" customWidth="1"/>
    <col min="8451" max="8454" width="15.7265625" style="593" customWidth="1"/>
    <col min="8455" max="8704" width="6.90625" style="593"/>
    <col min="8705" max="8705" width="4.36328125" style="593" customWidth="1"/>
    <col min="8706" max="8706" width="45.26953125" style="593" customWidth="1"/>
    <col min="8707" max="8710" width="15.7265625" style="593" customWidth="1"/>
    <col min="8711" max="8960" width="6.90625" style="593"/>
    <col min="8961" max="8961" width="4.36328125" style="593" customWidth="1"/>
    <col min="8962" max="8962" width="45.26953125" style="593" customWidth="1"/>
    <col min="8963" max="8966" width="15.7265625" style="593" customWidth="1"/>
    <col min="8967" max="9216" width="6.90625" style="593"/>
    <col min="9217" max="9217" width="4.36328125" style="593" customWidth="1"/>
    <col min="9218" max="9218" width="45.26953125" style="593" customWidth="1"/>
    <col min="9219" max="9222" width="15.7265625" style="593" customWidth="1"/>
    <col min="9223" max="9472" width="6.90625" style="593"/>
    <col min="9473" max="9473" width="4.36328125" style="593" customWidth="1"/>
    <col min="9474" max="9474" width="45.26953125" style="593" customWidth="1"/>
    <col min="9475" max="9478" width="15.7265625" style="593" customWidth="1"/>
    <col min="9479" max="9728" width="6.90625" style="593"/>
    <col min="9729" max="9729" width="4.36328125" style="593" customWidth="1"/>
    <col min="9730" max="9730" width="45.26953125" style="593" customWidth="1"/>
    <col min="9731" max="9734" width="15.7265625" style="593" customWidth="1"/>
    <col min="9735" max="9984" width="6.90625" style="593"/>
    <col min="9985" max="9985" width="4.36328125" style="593" customWidth="1"/>
    <col min="9986" max="9986" width="45.26953125" style="593" customWidth="1"/>
    <col min="9987" max="9990" width="15.7265625" style="593" customWidth="1"/>
    <col min="9991" max="10240" width="6.90625" style="593"/>
    <col min="10241" max="10241" width="4.36328125" style="593" customWidth="1"/>
    <col min="10242" max="10242" width="45.26953125" style="593" customWidth="1"/>
    <col min="10243" max="10246" width="15.7265625" style="593" customWidth="1"/>
    <col min="10247" max="10496" width="6.90625" style="593"/>
    <col min="10497" max="10497" width="4.36328125" style="593" customWidth="1"/>
    <col min="10498" max="10498" width="45.26953125" style="593" customWidth="1"/>
    <col min="10499" max="10502" width="15.7265625" style="593" customWidth="1"/>
    <col min="10503" max="10752" width="6.90625" style="593"/>
    <col min="10753" max="10753" width="4.36328125" style="593" customWidth="1"/>
    <col min="10754" max="10754" width="45.26953125" style="593" customWidth="1"/>
    <col min="10755" max="10758" width="15.7265625" style="593" customWidth="1"/>
    <col min="10759" max="11008" width="6.90625" style="593"/>
    <col min="11009" max="11009" width="4.36328125" style="593" customWidth="1"/>
    <col min="11010" max="11010" width="45.26953125" style="593" customWidth="1"/>
    <col min="11011" max="11014" width="15.7265625" style="593" customWidth="1"/>
    <col min="11015" max="11264" width="6.90625" style="593"/>
    <col min="11265" max="11265" width="4.36328125" style="593" customWidth="1"/>
    <col min="11266" max="11266" width="45.26953125" style="593" customWidth="1"/>
    <col min="11267" max="11270" width="15.7265625" style="593" customWidth="1"/>
    <col min="11271" max="11520" width="6.90625" style="593"/>
    <col min="11521" max="11521" width="4.36328125" style="593" customWidth="1"/>
    <col min="11522" max="11522" width="45.26953125" style="593" customWidth="1"/>
    <col min="11523" max="11526" width="15.7265625" style="593" customWidth="1"/>
    <col min="11527" max="11776" width="6.90625" style="593"/>
    <col min="11777" max="11777" width="4.36328125" style="593" customWidth="1"/>
    <col min="11778" max="11778" width="45.26953125" style="593" customWidth="1"/>
    <col min="11779" max="11782" width="15.7265625" style="593" customWidth="1"/>
    <col min="11783" max="12032" width="6.90625" style="593"/>
    <col min="12033" max="12033" width="4.36328125" style="593" customWidth="1"/>
    <col min="12034" max="12034" width="45.26953125" style="593" customWidth="1"/>
    <col min="12035" max="12038" width="15.7265625" style="593" customWidth="1"/>
    <col min="12039" max="12288" width="6.90625" style="593"/>
    <col min="12289" max="12289" width="4.36328125" style="593" customWidth="1"/>
    <col min="12290" max="12290" width="45.26953125" style="593" customWidth="1"/>
    <col min="12291" max="12294" width="15.7265625" style="593" customWidth="1"/>
    <col min="12295" max="12544" width="6.90625" style="593"/>
    <col min="12545" max="12545" width="4.36328125" style="593" customWidth="1"/>
    <col min="12546" max="12546" width="45.26953125" style="593" customWidth="1"/>
    <col min="12547" max="12550" width="15.7265625" style="593" customWidth="1"/>
    <col min="12551" max="12800" width="6.90625" style="593"/>
    <col min="12801" max="12801" width="4.36328125" style="593" customWidth="1"/>
    <col min="12802" max="12802" width="45.26953125" style="593" customWidth="1"/>
    <col min="12803" max="12806" width="15.7265625" style="593" customWidth="1"/>
    <col min="12807" max="13056" width="6.90625" style="593"/>
    <col min="13057" max="13057" width="4.36328125" style="593" customWidth="1"/>
    <col min="13058" max="13058" width="45.26953125" style="593" customWidth="1"/>
    <col min="13059" max="13062" width="15.7265625" style="593" customWidth="1"/>
    <col min="13063" max="13312" width="6.90625" style="593"/>
    <col min="13313" max="13313" width="4.36328125" style="593" customWidth="1"/>
    <col min="13314" max="13314" width="45.26953125" style="593" customWidth="1"/>
    <col min="13315" max="13318" width="15.7265625" style="593" customWidth="1"/>
    <col min="13319" max="13568" width="6.90625" style="593"/>
    <col min="13569" max="13569" width="4.36328125" style="593" customWidth="1"/>
    <col min="13570" max="13570" width="45.26953125" style="593" customWidth="1"/>
    <col min="13571" max="13574" width="15.7265625" style="593" customWidth="1"/>
    <col min="13575" max="13824" width="6.90625" style="593"/>
    <col min="13825" max="13825" width="4.36328125" style="593" customWidth="1"/>
    <col min="13826" max="13826" width="45.26953125" style="593" customWidth="1"/>
    <col min="13827" max="13830" width="15.7265625" style="593" customWidth="1"/>
    <col min="13831" max="14080" width="6.90625" style="593"/>
    <col min="14081" max="14081" width="4.36328125" style="593" customWidth="1"/>
    <col min="14082" max="14082" width="45.26953125" style="593" customWidth="1"/>
    <col min="14083" max="14086" width="15.7265625" style="593" customWidth="1"/>
    <col min="14087" max="14336" width="6.90625" style="593"/>
    <col min="14337" max="14337" width="4.36328125" style="593" customWidth="1"/>
    <col min="14338" max="14338" width="45.26953125" style="593" customWidth="1"/>
    <col min="14339" max="14342" width="15.7265625" style="593" customWidth="1"/>
    <col min="14343" max="14592" width="6.90625" style="593"/>
    <col min="14593" max="14593" width="4.36328125" style="593" customWidth="1"/>
    <col min="14594" max="14594" width="45.26953125" style="593" customWidth="1"/>
    <col min="14595" max="14598" width="15.7265625" style="593" customWidth="1"/>
    <col min="14599" max="14848" width="6.90625" style="593"/>
    <col min="14849" max="14849" width="4.36328125" style="593" customWidth="1"/>
    <col min="14850" max="14850" width="45.26953125" style="593" customWidth="1"/>
    <col min="14851" max="14854" width="15.7265625" style="593" customWidth="1"/>
    <col min="14855" max="15104" width="6.90625" style="593"/>
    <col min="15105" max="15105" width="4.36328125" style="593" customWidth="1"/>
    <col min="15106" max="15106" width="45.26953125" style="593" customWidth="1"/>
    <col min="15107" max="15110" width="15.7265625" style="593" customWidth="1"/>
    <col min="15111" max="15360" width="6.90625" style="593"/>
    <col min="15361" max="15361" width="4.36328125" style="593" customWidth="1"/>
    <col min="15362" max="15362" width="45.26953125" style="593" customWidth="1"/>
    <col min="15363" max="15366" width="15.7265625" style="593" customWidth="1"/>
    <col min="15367" max="15616" width="6.90625" style="593"/>
    <col min="15617" max="15617" width="4.36328125" style="593" customWidth="1"/>
    <col min="15618" max="15618" width="45.26953125" style="593" customWidth="1"/>
    <col min="15619" max="15622" width="15.7265625" style="593" customWidth="1"/>
    <col min="15623" max="15872" width="6.90625" style="593"/>
    <col min="15873" max="15873" width="4.36328125" style="593" customWidth="1"/>
    <col min="15874" max="15874" width="45.26953125" style="593" customWidth="1"/>
    <col min="15875" max="15878" width="15.7265625" style="593" customWidth="1"/>
    <col min="15879" max="16128" width="6.90625" style="593"/>
    <col min="16129" max="16129" width="4.36328125" style="593" customWidth="1"/>
    <col min="16130" max="16130" width="45.26953125" style="593" customWidth="1"/>
    <col min="16131" max="16134" width="15.7265625" style="593" customWidth="1"/>
    <col min="16135" max="16384" width="6.90625" style="593"/>
  </cols>
  <sheetData>
    <row r="1" spans="1:6" ht="13.5" customHeight="1" x14ac:dyDescent="0.2">
      <c r="A1" s="590"/>
      <c r="B1" s="591"/>
      <c r="C1" s="591"/>
      <c r="D1" s="591"/>
      <c r="E1" s="591"/>
      <c r="F1" s="592" t="s">
        <v>355</v>
      </c>
    </row>
    <row r="2" spans="1:6" ht="18" customHeight="1" thickBot="1" x14ac:dyDescent="0.25">
      <c r="A2" s="729" t="s">
        <v>356</v>
      </c>
      <c r="B2" s="729"/>
      <c r="C2" s="729"/>
      <c r="D2" s="729"/>
      <c r="E2" s="729"/>
      <c r="F2" s="729"/>
    </row>
    <row r="3" spans="1:6" ht="13.5" customHeight="1" x14ac:dyDescent="0.2">
      <c r="A3" s="594" t="s">
        <v>194</v>
      </c>
      <c r="B3" s="595" t="s">
        <v>195</v>
      </c>
      <c r="C3" s="595" t="s">
        <v>196</v>
      </c>
      <c r="D3" s="595" t="s">
        <v>197</v>
      </c>
      <c r="E3" s="595" t="s">
        <v>198</v>
      </c>
      <c r="F3" s="596" t="s">
        <v>200</v>
      </c>
    </row>
    <row r="4" spans="1:6" ht="13.5" customHeight="1" x14ac:dyDescent="0.2">
      <c r="A4" s="597"/>
      <c r="B4" s="598" t="s">
        <v>201</v>
      </c>
      <c r="C4" s="599" t="s">
        <v>357</v>
      </c>
      <c r="D4" s="599" t="s">
        <v>358</v>
      </c>
      <c r="E4" s="599" t="s">
        <v>359</v>
      </c>
      <c r="F4" s="600"/>
    </row>
    <row r="5" spans="1:6" ht="14.25" customHeight="1" thickBot="1" x14ac:dyDescent="0.25">
      <c r="A5" s="601"/>
      <c r="B5" s="602" t="s">
        <v>206</v>
      </c>
      <c r="C5" s="603" t="s">
        <v>207</v>
      </c>
      <c r="D5" s="602" t="s">
        <v>207</v>
      </c>
      <c r="E5" s="602" t="s">
        <v>207</v>
      </c>
      <c r="F5" s="604" t="s">
        <v>207</v>
      </c>
    </row>
    <row r="6" spans="1:6" ht="13.5" customHeight="1" thickTop="1" x14ac:dyDescent="0.2">
      <c r="A6" s="605">
        <v>1</v>
      </c>
      <c r="B6" s="606" t="s">
        <v>208</v>
      </c>
      <c r="C6" s="607">
        <v>0</v>
      </c>
      <c r="D6" s="607">
        <v>0</v>
      </c>
      <c r="E6" s="607">
        <v>0</v>
      </c>
      <c r="F6" s="608">
        <v>0</v>
      </c>
    </row>
    <row r="7" spans="1:6" ht="13.5" customHeight="1" x14ac:dyDescent="0.2">
      <c r="A7" s="609">
        <v>2</v>
      </c>
      <c r="B7" s="610" t="s">
        <v>209</v>
      </c>
      <c r="C7" s="623">
        <v>43516000</v>
      </c>
      <c r="D7" s="623">
        <v>40897000</v>
      </c>
      <c r="E7" s="623">
        <v>45116300</v>
      </c>
      <c r="F7" s="624">
        <v>129529300</v>
      </c>
    </row>
    <row r="8" spans="1:6" ht="13.5" customHeight="1" x14ac:dyDescent="0.2">
      <c r="A8" s="609">
        <v>3</v>
      </c>
      <c r="B8" s="610" t="s">
        <v>360</v>
      </c>
      <c r="C8" s="623">
        <v>34725400</v>
      </c>
      <c r="D8" s="623">
        <v>38924400</v>
      </c>
      <c r="E8" s="623">
        <v>40483200</v>
      </c>
      <c r="F8" s="624">
        <v>114133000</v>
      </c>
    </row>
    <row r="9" spans="1:6" ht="13.5" customHeight="1" x14ac:dyDescent="0.2">
      <c r="A9" s="609">
        <v>4</v>
      </c>
      <c r="B9" s="610" t="s">
        <v>210</v>
      </c>
      <c r="C9" s="623">
        <v>72136800</v>
      </c>
      <c r="D9" s="623">
        <v>68313600</v>
      </c>
      <c r="E9" s="623">
        <v>80136700</v>
      </c>
      <c r="F9" s="624">
        <v>220587100</v>
      </c>
    </row>
    <row r="10" spans="1:6" ht="13.5" customHeight="1" x14ac:dyDescent="0.2">
      <c r="A10" s="609">
        <v>5</v>
      </c>
      <c r="B10" s="610" t="s">
        <v>361</v>
      </c>
      <c r="C10" s="623">
        <f>45583600-C11</f>
        <v>44541800</v>
      </c>
      <c r="D10" s="623">
        <f>42514200-D11</f>
        <v>41650300</v>
      </c>
      <c r="E10" s="623">
        <f>46630800-E11</f>
        <v>45546400</v>
      </c>
      <c r="F10" s="624">
        <f>SUM(C10:E10)</f>
        <v>131738500</v>
      </c>
    </row>
    <row r="11" spans="1:6" ht="13.5" customHeight="1" x14ac:dyDescent="0.2">
      <c r="A11" s="609"/>
      <c r="B11" s="610" t="s">
        <v>333</v>
      </c>
      <c r="C11" s="623">
        <v>1041800</v>
      </c>
      <c r="D11" s="623">
        <v>863900</v>
      </c>
      <c r="E11" s="623">
        <v>1084400</v>
      </c>
      <c r="F11" s="624">
        <f>SUM(C11:E11)</f>
        <v>2990100</v>
      </c>
    </row>
    <row r="12" spans="1:6" ht="13.5" customHeight="1" x14ac:dyDescent="0.2">
      <c r="A12" s="609">
        <v>6</v>
      </c>
      <c r="B12" s="610" t="s">
        <v>362</v>
      </c>
      <c r="C12" s="623">
        <v>163987200</v>
      </c>
      <c r="D12" s="623">
        <v>179176200</v>
      </c>
      <c r="E12" s="623">
        <v>192247800</v>
      </c>
      <c r="F12" s="624">
        <v>535411200</v>
      </c>
    </row>
    <row r="13" spans="1:6" ht="13.5" customHeight="1" x14ac:dyDescent="0.2">
      <c r="A13" s="609" t="s">
        <v>215</v>
      </c>
      <c r="B13" s="610"/>
      <c r="C13" s="623">
        <v>359949000</v>
      </c>
      <c r="D13" s="623">
        <v>369825400</v>
      </c>
      <c r="E13" s="623">
        <v>404614800</v>
      </c>
      <c r="F13" s="624">
        <v>1134389200</v>
      </c>
    </row>
    <row r="14" spans="1:6" ht="13.5" customHeight="1" thickBot="1" x14ac:dyDescent="0.25">
      <c r="A14" s="615" t="s">
        <v>216</v>
      </c>
      <c r="B14" s="616"/>
      <c r="C14" s="625">
        <v>359949000</v>
      </c>
      <c r="D14" s="625">
        <v>369825400</v>
      </c>
      <c r="E14" s="625">
        <v>404614800</v>
      </c>
      <c r="F14" s="626">
        <v>1134389200</v>
      </c>
    </row>
    <row r="15" spans="1:6" ht="13.5" customHeight="1" thickBot="1" x14ac:dyDescent="0.25">
      <c r="A15" s="635" t="s">
        <v>254</v>
      </c>
      <c r="B15" s="636"/>
      <c r="C15" s="637">
        <v>0</v>
      </c>
      <c r="D15" s="637">
        <v>0</v>
      </c>
      <c r="E15" s="637">
        <v>0</v>
      </c>
      <c r="F15" s="638">
        <v>0</v>
      </c>
    </row>
    <row r="16" spans="1:6" ht="13.5" customHeight="1" x14ac:dyDescent="0.2">
      <c r="A16" s="619" t="s">
        <v>324</v>
      </c>
      <c r="B16" s="620"/>
      <c r="C16" s="621">
        <v>0</v>
      </c>
      <c r="D16" s="621">
        <v>0</v>
      </c>
      <c r="E16" s="621">
        <v>0</v>
      </c>
      <c r="F16" s="622">
        <v>0</v>
      </c>
    </row>
    <row r="17" spans="1:6" ht="13.5" customHeight="1" thickBot="1" x14ac:dyDescent="0.25">
      <c r="A17" s="615" t="s">
        <v>325</v>
      </c>
      <c r="B17" s="616"/>
      <c r="C17" s="625">
        <v>0</v>
      </c>
      <c r="D17" s="625">
        <v>0</v>
      </c>
      <c r="E17" s="625">
        <v>0</v>
      </c>
      <c r="F17" s="626">
        <v>0</v>
      </c>
    </row>
    <row r="18" spans="1:6" ht="14.25" customHeight="1" thickBot="1" x14ac:dyDescent="0.25">
      <c r="A18" s="731" t="s">
        <v>326</v>
      </c>
      <c r="B18" s="732"/>
      <c r="C18" s="629">
        <v>359949000</v>
      </c>
      <c r="D18" s="629">
        <v>369825400</v>
      </c>
      <c r="E18" s="629">
        <v>404614800</v>
      </c>
      <c r="F18" s="630">
        <v>1134389200</v>
      </c>
    </row>
    <row r="19" spans="1:6" ht="12.75" customHeight="1" x14ac:dyDescent="0.2"/>
    <row r="20" spans="1:6" ht="12.75" customHeight="1" x14ac:dyDescent="0.2"/>
  </sheetData>
  <mergeCells count="2">
    <mergeCell ref="A2:F2"/>
    <mergeCell ref="A18:B18"/>
  </mergeCells>
  <phoneticPr fontId="3"/>
  <pageMargins left="0.78740157480314965" right="0.78740157480314965" top="0.98425196850393704" bottom="0.98425196850393704" header="0.51181102362204722" footer="0.51181102362204722"/>
  <pageSetup paperSize="9" scale="87" fitToHeight="0" orientation="landscape" horizontalDpi="300" verticalDpi="300" r:id="rId1"/>
  <headerFooter alignWithMargins="0">
    <oddHeader xml:space="preserve">&amp;C&amp;L&amp;RPAGE &amp;P / &amp;N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令和５年度 様式１</vt:lpstr>
      <vt:lpstr>令和５年度 様式２</vt:lpstr>
      <vt:lpstr>1</vt:lpstr>
      <vt:lpstr>2-1</vt:lpstr>
      <vt:lpstr>3-1</vt:lpstr>
      <vt:lpstr>13</vt:lpstr>
      <vt:lpstr>2-2</vt:lpstr>
      <vt:lpstr>4-1</vt:lpstr>
      <vt:lpstr>'令和５年度 様式１'!Print_Area</vt:lpstr>
      <vt:lpstr>'令和５年度 様式２'!Print_Area</vt:lpstr>
      <vt:lpstr>'1'!Print_Titles</vt:lpstr>
      <vt:lpstr>'13'!Print_Titles</vt:lpstr>
      <vt:lpstr>'2-1'!Print_Titles</vt:lpstr>
      <vt:lpstr>'2-2'!Print_Titles</vt:lpstr>
      <vt:lpstr>'3-1'!Print_Titles</vt:lpstr>
      <vt:lpstr>'4-1'!Print_Titles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南出 健士郎</cp:lastModifiedBy>
  <cp:lastPrinted>2023-05-23T01:40:49Z</cp:lastPrinted>
  <dcterms:created xsi:type="dcterms:W3CDTF">2007-08-07T05:02:52Z</dcterms:created>
  <dcterms:modified xsi:type="dcterms:W3CDTF">2024-01-04T02:20:24Z</dcterms:modified>
</cp:coreProperties>
</file>