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☆庶務H19～☆\★市への報告\令和６年度\ICT戦略課\オープンデータカタログ\"/>
    </mc:Choice>
  </mc:AlternateContent>
  <bookViews>
    <workbookView xWindow="28545" yWindow="0" windowWidth="20490" windowHeight="6780" tabRatio="825"/>
  </bookViews>
  <sheets>
    <sheet name="令和６年度 様式１" sheetId="52" r:id="rId1"/>
    <sheet name="令和６年度 様式２" sheetId="40" r:id="rId2"/>
    <sheet name="1-1" sheetId="53" r:id="rId3"/>
    <sheet name="2" sheetId="54" r:id="rId4"/>
    <sheet name="3" sheetId="55" r:id="rId5"/>
    <sheet name="4-1" sheetId="56" r:id="rId6"/>
    <sheet name="4-2" sheetId="57" r:id="rId7"/>
    <sheet name="5" sheetId="58" r:id="rId8"/>
    <sheet name="1-2" sheetId="59" r:id="rId9"/>
    <sheet name="6" sheetId="60" r:id="rId10"/>
    <sheet name="7-1" sheetId="61" r:id="rId11"/>
    <sheet name="8-1" sheetId="62" r:id="rId12"/>
    <sheet name="7-2" sheetId="63" r:id="rId13"/>
    <sheet name="9" sheetId="64" r:id="rId14"/>
    <sheet name="8-2" sheetId="65" r:id="rId15"/>
    <sheet name="10-1" sheetId="66" r:id="rId16"/>
    <sheet name="11-1" sheetId="67" r:id="rId17"/>
    <sheet name="12" sheetId="68" r:id="rId18"/>
    <sheet name="11-2" sheetId="69" r:id="rId19"/>
    <sheet name="10-2" sheetId="70" r:id="rId20"/>
  </sheets>
  <definedNames>
    <definedName name="_xlnm._FilterDatabase" localSheetId="0" hidden="1">'令和６年度 様式１'!#REF!</definedName>
    <definedName name="_xlnm._FilterDatabase" localSheetId="1" hidden="1">'令和６年度 様式２'!#REF!</definedName>
    <definedName name="_xlnm.Print_Area" localSheetId="0">'令和６年度 様式１'!$A$1:$W$31</definedName>
    <definedName name="_xlnm.Print_Area" localSheetId="1">'令和６年度 様式２'!$CP$1:$DE$32</definedName>
  </definedNames>
  <calcPr calcId="162913"/>
</workbook>
</file>

<file path=xl/calcChain.xml><?xml version="1.0" encoding="utf-8"?>
<calcChain xmlns="http://schemas.openxmlformats.org/spreadsheetml/2006/main">
  <c r="Q19" i="52" l="1"/>
  <c r="P19" i="52"/>
  <c r="O19" i="52"/>
  <c r="CW21" i="40"/>
  <c r="CV21" i="40"/>
  <c r="DB21" i="40"/>
  <c r="DA21" i="40"/>
  <c r="CZ21" i="40"/>
  <c r="CY21" i="40"/>
  <c r="N19" i="52"/>
  <c r="M19" i="52"/>
  <c r="F9" i="65"/>
  <c r="E9" i="65"/>
  <c r="D9" i="65"/>
  <c r="C9" i="65"/>
  <c r="V18" i="52"/>
  <c r="Q18" i="52"/>
  <c r="P18" i="52"/>
  <c r="O18" i="52"/>
  <c r="CW20" i="40"/>
  <c r="CV20" i="40"/>
  <c r="DB20" i="40"/>
  <c r="DA20" i="40"/>
  <c r="CZ20" i="40"/>
  <c r="CY20" i="40"/>
  <c r="N18" i="52"/>
  <c r="M18" i="52"/>
  <c r="G126" i="64"/>
  <c r="F14" i="64"/>
  <c r="F125" i="64" s="1"/>
  <c r="E14" i="64"/>
  <c r="E125" i="64" s="1"/>
  <c r="D14" i="64"/>
  <c r="D125" i="64" s="1"/>
  <c r="C14" i="64"/>
  <c r="C125" i="64" s="1"/>
  <c r="F13" i="64"/>
  <c r="E13" i="64"/>
  <c r="D13" i="64"/>
  <c r="C13" i="64"/>
  <c r="G10" i="64"/>
  <c r="G14" i="64" s="1"/>
  <c r="G125" i="64" s="1"/>
  <c r="G13" i="64" l="1"/>
  <c r="Q17" i="52"/>
  <c r="CW19" i="40"/>
  <c r="CV19" i="40"/>
  <c r="P17" i="52"/>
  <c r="O17" i="52"/>
  <c r="DB19" i="40"/>
  <c r="DA19" i="40"/>
  <c r="CZ19" i="40"/>
  <c r="CY19" i="40"/>
  <c r="N17" i="52"/>
  <c r="M17" i="52"/>
  <c r="F11" i="63"/>
  <c r="E10" i="63"/>
  <c r="D10" i="63"/>
  <c r="C10" i="63"/>
  <c r="F10" i="63" s="1"/>
  <c r="R16" i="52" l="1"/>
  <c r="R17" i="52"/>
  <c r="R18" i="52"/>
  <c r="R19" i="52"/>
  <c r="R20" i="52"/>
  <c r="R21" i="52"/>
  <c r="R22" i="52"/>
  <c r="R23" i="52"/>
  <c r="R24" i="52"/>
  <c r="Q16" i="52"/>
  <c r="P16" i="52"/>
  <c r="O16" i="52"/>
  <c r="DB18" i="40"/>
  <c r="DA18" i="40"/>
  <c r="CZ18" i="40"/>
  <c r="CY18" i="40"/>
  <c r="CW18" i="40"/>
  <c r="CV18" i="40"/>
  <c r="N16" i="52"/>
  <c r="M16" i="52"/>
  <c r="Q15" i="52"/>
  <c r="P15" i="52"/>
  <c r="O15" i="52"/>
  <c r="N15" i="52"/>
  <c r="M15" i="52"/>
  <c r="DB17" i="40"/>
  <c r="DA17" i="40"/>
  <c r="CZ17" i="40"/>
  <c r="CY17" i="40"/>
  <c r="F62" i="62"/>
  <c r="F10" i="62"/>
  <c r="E9" i="62"/>
  <c r="D9" i="62"/>
  <c r="C9" i="62"/>
  <c r="F9" i="62" s="1"/>
  <c r="F11" i="61" l="1"/>
  <c r="E10" i="61"/>
  <c r="D10" i="61"/>
  <c r="C10" i="61"/>
  <c r="F10" i="61" s="1"/>
  <c r="Q14" i="52" l="1"/>
  <c r="P14" i="52"/>
  <c r="O14" i="52"/>
  <c r="N14" i="52"/>
  <c r="M14" i="52"/>
  <c r="DB16" i="40"/>
  <c r="DA16" i="40"/>
  <c r="CZ16" i="40"/>
  <c r="CY16" i="40"/>
  <c r="CW16" i="40"/>
  <c r="CV16" i="40"/>
  <c r="F109" i="60" l="1"/>
  <c r="E107" i="60"/>
  <c r="D107" i="60"/>
  <c r="C107" i="60"/>
  <c r="F107" i="60" s="1"/>
  <c r="E14" i="60"/>
  <c r="E108" i="60" s="1"/>
  <c r="D14" i="60"/>
  <c r="D108" i="60" s="1"/>
  <c r="C14" i="60"/>
  <c r="C108" i="60" s="1"/>
  <c r="F108" i="60" s="1"/>
  <c r="E13" i="60"/>
  <c r="D13" i="60"/>
  <c r="C13" i="60"/>
  <c r="F13" i="60" s="1"/>
  <c r="F10" i="60"/>
  <c r="F9" i="60"/>
  <c r="F14" i="60" l="1"/>
  <c r="H8" i="53"/>
  <c r="H11" i="53"/>
  <c r="H10" i="53"/>
  <c r="H9" i="53"/>
  <c r="H11" i="55"/>
  <c r="H10" i="55"/>
  <c r="H9" i="55"/>
  <c r="H8" i="55"/>
  <c r="H8" i="54"/>
  <c r="H12" i="54"/>
  <c r="H11" i="54"/>
  <c r="H9" i="54"/>
  <c r="H8" i="59"/>
  <c r="H12" i="59"/>
  <c r="H11" i="59"/>
  <c r="H9" i="59"/>
  <c r="H11" i="58"/>
  <c r="H12" i="58"/>
  <c r="H9" i="58"/>
  <c r="H8" i="58"/>
  <c r="H12" i="57"/>
  <c r="H10" i="57"/>
  <c r="H9" i="57"/>
  <c r="H8" i="57"/>
  <c r="H12" i="56"/>
  <c r="H10" i="56"/>
  <c r="H9" i="56"/>
  <c r="H8" i="56"/>
  <c r="T24" i="52" l="1"/>
  <c r="L24" i="52"/>
  <c r="L23" i="52"/>
  <c r="T23" i="52" s="1"/>
  <c r="L21" i="52"/>
  <c r="T21" i="52" s="1"/>
  <c r="DA15" i="40" l="1"/>
  <c r="Q13" i="52"/>
  <c r="P13" i="52"/>
  <c r="N13" i="52"/>
  <c r="M13" i="52"/>
  <c r="F54" i="59"/>
  <c r="F10" i="59"/>
  <c r="F9" i="59" s="1"/>
  <c r="E9" i="59"/>
  <c r="D9" i="59"/>
  <c r="C9" i="59"/>
  <c r="Q12" i="52" l="1"/>
  <c r="CW14" i="40"/>
  <c r="CV14" i="40"/>
  <c r="P12" i="52"/>
  <c r="O12" i="52"/>
  <c r="DB14" i="40"/>
  <c r="DA14" i="40"/>
  <c r="CZ13" i="40"/>
  <c r="CY13" i="40"/>
  <c r="CZ14" i="40"/>
  <c r="CY14" i="40"/>
  <c r="N12" i="52"/>
  <c r="M12" i="52"/>
  <c r="DA13" i="40"/>
  <c r="Q11" i="52"/>
  <c r="Q10" i="52"/>
  <c r="P11" i="52"/>
  <c r="CW13" i="40"/>
  <c r="CV13" i="40"/>
  <c r="DB13" i="40"/>
  <c r="N11" i="52"/>
  <c r="M11" i="52"/>
  <c r="F109" i="58"/>
  <c r="F10" i="58"/>
  <c r="E9" i="58"/>
  <c r="F9" i="58" s="1"/>
  <c r="D9" i="58"/>
  <c r="C9" i="58"/>
  <c r="F11" i="57"/>
  <c r="E10" i="57"/>
  <c r="D10" i="57"/>
  <c r="C10" i="57"/>
  <c r="F10" i="57" s="1"/>
  <c r="P10" i="52" l="1"/>
  <c r="O10" i="52"/>
  <c r="M10" i="52"/>
  <c r="N10" i="52"/>
  <c r="DB12" i="40"/>
  <c r="DA12" i="40"/>
  <c r="CZ12" i="40"/>
  <c r="CY12" i="40"/>
  <c r="CW12" i="40"/>
  <c r="CV12" i="40"/>
  <c r="V9" i="52"/>
  <c r="Q9" i="52"/>
  <c r="P9" i="52"/>
  <c r="O9" i="52"/>
  <c r="DB11" i="40"/>
  <c r="DA11" i="40"/>
  <c r="CZ11" i="40"/>
  <c r="CY11" i="40"/>
  <c r="CW11" i="40"/>
  <c r="CV11" i="40"/>
  <c r="N9" i="52"/>
  <c r="M9" i="52"/>
  <c r="F11" i="56"/>
  <c r="E10" i="56"/>
  <c r="D10" i="56"/>
  <c r="C10" i="56"/>
  <c r="F10" i="56" s="1"/>
  <c r="F108" i="55"/>
  <c r="F12" i="55"/>
  <c r="F9" i="55"/>
  <c r="E9" i="55"/>
  <c r="D9" i="55"/>
  <c r="C9" i="55"/>
  <c r="V8" i="52" l="1"/>
  <c r="V7" i="52"/>
  <c r="Q8" i="52"/>
  <c r="P8" i="52"/>
  <c r="O8" i="52"/>
  <c r="DB10" i="40"/>
  <c r="DA10" i="40"/>
  <c r="CZ10" i="40"/>
  <c r="CY10" i="40"/>
  <c r="N8" i="52"/>
  <c r="M8" i="52"/>
  <c r="CV10" i="40"/>
  <c r="CW10" i="40"/>
  <c r="CW9" i="40"/>
  <c r="CV9" i="40"/>
  <c r="O7" i="52"/>
  <c r="DB9" i="40"/>
  <c r="DA9" i="40"/>
  <c r="CZ9" i="40"/>
  <c r="CY9" i="40"/>
  <c r="P7" i="52" l="1"/>
  <c r="N7" i="52"/>
  <c r="M7" i="52"/>
  <c r="F86" i="54"/>
  <c r="E14" i="54"/>
  <c r="E85" i="54" s="1"/>
  <c r="D14" i="54"/>
  <c r="D85" i="54" s="1"/>
  <c r="C14" i="54"/>
  <c r="C85" i="54" s="1"/>
  <c r="E13" i="54"/>
  <c r="D13" i="54"/>
  <c r="C13" i="54"/>
  <c r="F10" i="54"/>
  <c r="F9" i="54"/>
  <c r="F14" i="54" s="1"/>
  <c r="F85" i="54" s="1"/>
  <c r="F57" i="53"/>
  <c r="F12" i="53"/>
  <c r="F10" i="53"/>
  <c r="E9" i="53"/>
  <c r="D9" i="53"/>
  <c r="C9" i="53"/>
  <c r="F13" i="54" l="1"/>
  <c r="W25" i="52"/>
  <c r="Q27" i="52" l="1"/>
  <c r="P27" i="52"/>
  <c r="O27" i="52"/>
  <c r="N27" i="52"/>
  <c r="M27" i="52"/>
  <c r="K27" i="52"/>
  <c r="J27" i="52"/>
  <c r="I27" i="52"/>
  <c r="H27" i="52"/>
  <c r="G27" i="52"/>
  <c r="L16" i="52"/>
  <c r="T16" i="52" s="1"/>
  <c r="D22" i="52"/>
  <c r="D7" i="52" l="1"/>
  <c r="D8" i="52"/>
  <c r="D9" i="52"/>
  <c r="D10" i="52"/>
  <c r="D11" i="52"/>
  <c r="D12" i="52"/>
  <c r="V25" i="52" l="1"/>
  <c r="DB29" i="40" l="1"/>
  <c r="DA29" i="40"/>
  <c r="CZ29" i="40"/>
  <c r="CY29" i="40"/>
  <c r="DC29" i="40" s="1"/>
  <c r="CW29" i="40"/>
  <c r="CV29" i="40"/>
  <c r="CX29" i="40" s="1"/>
  <c r="DC23" i="40"/>
  <c r="CX23" i="40"/>
  <c r="L27" i="52"/>
  <c r="CX9" i="40"/>
  <c r="Q7" i="52" s="1"/>
  <c r="R7" i="52" s="1"/>
  <c r="CX10" i="40"/>
  <c r="CX11" i="40"/>
  <c r="CX12" i="40"/>
  <c r="CX13" i="40"/>
  <c r="R10" i="52" s="1"/>
  <c r="CX14" i="40"/>
  <c r="CX15" i="40"/>
  <c r="CX16" i="40"/>
  <c r="CX17" i="40"/>
  <c r="CX18" i="40"/>
  <c r="L22" i="52"/>
  <c r="L17" i="52"/>
  <c r="L13" i="52"/>
  <c r="R9" i="52"/>
  <c r="L8" i="52"/>
  <c r="L7" i="52"/>
  <c r="DC17" i="40"/>
  <c r="DE17" i="40" s="1"/>
  <c r="CX24" i="40"/>
  <c r="DA31" i="40"/>
  <c r="DA27" i="40" s="1"/>
  <c r="CY31" i="40"/>
  <c r="CW31" i="40"/>
  <c r="CW27" i="40" s="1"/>
  <c r="DC24" i="40"/>
  <c r="CX25" i="40"/>
  <c r="DC22" i="40"/>
  <c r="CX22" i="40"/>
  <c r="CX21" i="40"/>
  <c r="DC21" i="40"/>
  <c r="DC20" i="40"/>
  <c r="DC19" i="40"/>
  <c r="CX19" i="40"/>
  <c r="DC16" i="40"/>
  <c r="CZ31" i="40"/>
  <c r="DC11" i="40"/>
  <c r="DE11" i="40" s="1"/>
  <c r="DC26" i="40"/>
  <c r="DC25" i="40"/>
  <c r="DE25" i="40" s="1"/>
  <c r="DC10" i="40"/>
  <c r="CX26" i="40"/>
  <c r="CX20" i="40"/>
  <c r="CD50" i="40"/>
  <c r="AE44" i="40"/>
  <c r="CK39" i="40"/>
  <c r="BX39" i="40"/>
  <c r="BH39" i="40"/>
  <c r="T39" i="40"/>
  <c r="CK38" i="40"/>
  <c r="BX38" i="40"/>
  <c r="BI38" i="40"/>
  <c r="U38" i="40"/>
  <c r="CK37" i="40"/>
  <c r="CM37" i="40"/>
  <c r="BX37" i="40"/>
  <c r="BI37" i="40"/>
  <c r="U37" i="40"/>
  <c r="CK36" i="40"/>
  <c r="BD31" i="40"/>
  <c r="P31" i="40"/>
  <c r="BR30" i="40"/>
  <c r="BQ30" i="40"/>
  <c r="BP30" i="40"/>
  <c r="BO30" i="40"/>
  <c r="BC30" i="40"/>
  <c r="BB30" i="40"/>
  <c r="BB32" i="40"/>
  <c r="BA30" i="40"/>
  <c r="BA32" i="40"/>
  <c r="AZ30" i="40"/>
  <c r="AZ32" i="40"/>
  <c r="AW30" i="40"/>
  <c r="AV30" i="40"/>
  <c r="AU30" i="40"/>
  <c r="AT30" i="40"/>
  <c r="O30" i="40"/>
  <c r="N30" i="40"/>
  <c r="N32" i="40"/>
  <c r="M30" i="40"/>
  <c r="L30" i="40"/>
  <c r="I30" i="40"/>
  <c r="H30" i="40"/>
  <c r="G30" i="40"/>
  <c r="F30" i="40"/>
  <c r="AD21" i="40"/>
  <c r="AB25" i="40"/>
  <c r="CM25" i="40"/>
  <c r="BH25" i="40"/>
  <c r="BD25" i="40"/>
  <c r="AX25" i="40"/>
  <c r="AC25" i="40"/>
  <c r="T25" i="40"/>
  <c r="AA20" i="40"/>
  <c r="AE20" i="40"/>
  <c r="P25" i="40"/>
  <c r="J25" i="40"/>
  <c r="BZ22" i="40"/>
  <c r="BW22" i="40"/>
  <c r="CB22" i="40"/>
  <c r="BV22" i="40"/>
  <c r="CA22" i="40"/>
  <c r="BT22" i="40"/>
  <c r="BY22" i="40"/>
  <c r="CC22" i="40"/>
  <c r="BS22" i="40"/>
  <c r="BM22" i="40"/>
  <c r="BD22" i="40"/>
  <c r="AX22" i="40"/>
  <c r="AC22" i="40"/>
  <c r="AB22" i="40"/>
  <c r="P22" i="40"/>
  <c r="J22" i="40"/>
  <c r="BW21" i="40"/>
  <c r="CB21" i="40"/>
  <c r="BU21" i="40"/>
  <c r="BZ21" i="40"/>
  <c r="BS21" i="40"/>
  <c r="BM21" i="40"/>
  <c r="BD21" i="40"/>
  <c r="AX21" i="40"/>
  <c r="AC21" i="40"/>
  <c r="P21" i="40"/>
  <c r="J21" i="40"/>
  <c r="BZ20" i="40"/>
  <c r="BW20" i="40"/>
  <c r="BW30" i="40"/>
  <c r="BV20" i="40"/>
  <c r="BV30" i="40"/>
  <c r="BT20" i="40"/>
  <c r="BT30" i="40"/>
  <c r="BS20" i="40"/>
  <c r="BM20" i="40"/>
  <c r="BD20" i="40"/>
  <c r="AX20" i="40"/>
  <c r="AC20" i="40"/>
  <c r="P20" i="40"/>
  <c r="J20" i="40"/>
  <c r="CB18" i="40"/>
  <c r="CA18" i="40"/>
  <c r="BZ18" i="40"/>
  <c r="BY18" i="40"/>
  <c r="CC18" i="40"/>
  <c r="BX18" i="40"/>
  <c r="CH18" i="40"/>
  <c r="BS18" i="40"/>
  <c r="BM18" i="40"/>
  <c r="BD18" i="40"/>
  <c r="AX18" i="40"/>
  <c r="AC18" i="40"/>
  <c r="P18" i="40"/>
  <c r="J18" i="40"/>
  <c r="CB17" i="40"/>
  <c r="CA17" i="40"/>
  <c r="BZ17" i="40"/>
  <c r="BY17" i="40"/>
  <c r="BX17" i="40"/>
  <c r="BS17" i="40"/>
  <c r="BM17" i="40"/>
  <c r="BD17" i="40"/>
  <c r="AX17" i="40"/>
  <c r="AC17" i="40"/>
  <c r="P17" i="40"/>
  <c r="J17" i="40"/>
  <c r="CB16" i="40"/>
  <c r="CA16" i="40"/>
  <c r="CC16" i="40"/>
  <c r="BZ16" i="40"/>
  <c r="BY16" i="40"/>
  <c r="BX16" i="40"/>
  <c r="BS16" i="40"/>
  <c r="BM16" i="40"/>
  <c r="BD16" i="40"/>
  <c r="AX16" i="40"/>
  <c r="AC16" i="40"/>
  <c r="AK14" i="40"/>
  <c r="P16" i="40"/>
  <c r="J16" i="40"/>
  <c r="CB14" i="40"/>
  <c r="CA14" i="40"/>
  <c r="BZ14" i="40"/>
  <c r="BY14" i="40"/>
  <c r="BX14" i="40"/>
  <c r="BS14" i="40"/>
  <c r="BM14" i="40"/>
  <c r="BD14" i="40"/>
  <c r="AX14" i="40"/>
  <c r="AE14" i="40"/>
  <c r="Y14" i="40"/>
  <c r="P14" i="40"/>
  <c r="J14" i="40"/>
  <c r="CB12" i="40"/>
  <c r="CA12" i="40"/>
  <c r="BZ12" i="40"/>
  <c r="BY12" i="40"/>
  <c r="CC12" i="40"/>
  <c r="BX12" i="40"/>
  <c r="BS12" i="40"/>
  <c r="BM12" i="40"/>
  <c r="BD12" i="40"/>
  <c r="AX12" i="40"/>
  <c r="AL12" i="40"/>
  <c r="AK12" i="40"/>
  <c r="AJ12" i="40"/>
  <c r="AI12" i="40"/>
  <c r="AM12" i="40"/>
  <c r="AC12" i="40"/>
  <c r="P12" i="40"/>
  <c r="J12" i="40"/>
  <c r="J30" i="40"/>
  <c r="CI10" i="40"/>
  <c r="CH10" i="40"/>
  <c r="CB10" i="40"/>
  <c r="CA10" i="40"/>
  <c r="BZ10" i="40"/>
  <c r="BY10" i="40"/>
  <c r="BX10" i="40"/>
  <c r="BS10" i="40"/>
  <c r="BM10" i="40"/>
  <c r="BD10" i="40"/>
  <c r="AX10" i="40"/>
  <c r="AL10" i="40"/>
  <c r="AM10" i="40"/>
  <c r="AK10" i="40"/>
  <c r="AJ10" i="40"/>
  <c r="AI10" i="40"/>
  <c r="AC10" i="40"/>
  <c r="P10" i="40"/>
  <c r="J10" i="40"/>
  <c r="CB9" i="40"/>
  <c r="CB30" i="40"/>
  <c r="CA9" i="40"/>
  <c r="BZ9" i="40"/>
  <c r="BY9" i="40"/>
  <c r="BY30" i="40"/>
  <c r="BX9" i="40"/>
  <c r="BX30" i="40"/>
  <c r="CH30" i="40"/>
  <c r="BS9" i="40"/>
  <c r="BM9" i="40"/>
  <c r="BD9" i="40"/>
  <c r="BD30" i="40"/>
  <c r="BD32" i="40"/>
  <c r="AX9" i="40"/>
  <c r="AC9" i="40"/>
  <c r="AK9" i="40"/>
  <c r="P9" i="40"/>
  <c r="J9" i="40"/>
  <c r="AB16" i="40"/>
  <c r="AJ14" i="40"/>
  <c r="AD17" i="40"/>
  <c r="AD12" i="40"/>
  <c r="AD10" i="40"/>
  <c r="AB17" i="40"/>
  <c r="AB21" i="40"/>
  <c r="AB18" i="40"/>
  <c r="AD20" i="40"/>
  <c r="AD9" i="40"/>
  <c r="AL9" i="40"/>
  <c r="AD18" i="40"/>
  <c r="AB10" i="40"/>
  <c r="AB12" i="40"/>
  <c r="AB38" i="40"/>
  <c r="AB40" i="40"/>
  <c r="AB46" i="40"/>
  <c r="AB47" i="40"/>
  <c r="AB20" i="40"/>
  <c r="AB9" i="40"/>
  <c r="AB30" i="40"/>
  <c r="AD25" i="40"/>
  <c r="AD22" i="40"/>
  <c r="AL14" i="40"/>
  <c r="AD16" i="40"/>
  <c r="L32" i="40"/>
  <c r="CA20" i="40"/>
  <c r="BV21" i="40"/>
  <c r="CA21" i="40"/>
  <c r="AA18" i="40"/>
  <c r="AE18" i="40"/>
  <c r="AA17" i="40"/>
  <c r="AE17" i="40"/>
  <c r="AA25" i="40"/>
  <c r="AE25" i="40"/>
  <c r="AA16" i="40"/>
  <c r="AE16" i="40"/>
  <c r="AA9" i="40"/>
  <c r="AE9" i="40"/>
  <c r="AE30" i="40"/>
  <c r="CK40" i="40"/>
  <c r="BW40" i="40"/>
  <c r="BX40" i="40"/>
  <c r="AA22" i="40"/>
  <c r="AE22" i="40"/>
  <c r="AJ9" i="40"/>
  <c r="AA12" i="40"/>
  <c r="AE12" i="40"/>
  <c r="BC32" i="40"/>
  <c r="CM39" i="40"/>
  <c r="BU30" i="40"/>
  <c r="AA10" i="40"/>
  <c r="AE10" i="40"/>
  <c r="AA21" i="40"/>
  <c r="AE21" i="40"/>
  <c r="DC14" i="40"/>
  <c r="DC18" i="40"/>
  <c r="O32" i="40"/>
  <c r="AB39" i="40"/>
  <c r="M32" i="40"/>
  <c r="CM38" i="40"/>
  <c r="AA38" i="40"/>
  <c r="AA40" i="40"/>
  <c r="DC12" i="40"/>
  <c r="DE12" i="40" s="1"/>
  <c r="DC13" i="40"/>
  <c r="O11" i="52" s="1"/>
  <c r="R11" i="52" s="1"/>
  <c r="BY20" i="40"/>
  <c r="CC20" i="40"/>
  <c r="AE38" i="40"/>
  <c r="DC15" i="40"/>
  <c r="AJ16" i="40"/>
  <c r="AJ18" i="40"/>
  <c r="AL16" i="40"/>
  <c r="AL18" i="40"/>
  <c r="AA46" i="40"/>
  <c r="AA47" i="40"/>
  <c r="AE40" i="40"/>
  <c r="AE46" i="40"/>
  <c r="AE47" i="40"/>
  <c r="AA30" i="40"/>
  <c r="AI14" i="40"/>
  <c r="AC38" i="40"/>
  <c r="AC39" i="40"/>
  <c r="CB20" i="40"/>
  <c r="AI9" i="40"/>
  <c r="AM9" i="40"/>
  <c r="AA39" i="40"/>
  <c r="AE39" i="40"/>
  <c r="BS30" i="40"/>
  <c r="AX30" i="40"/>
  <c r="CC14" i="40"/>
  <c r="AC30" i="40"/>
  <c r="CA30" i="40"/>
  <c r="BX20" i="40"/>
  <c r="CC9" i="40"/>
  <c r="CC30" i="40"/>
  <c r="AD30" i="40"/>
  <c r="BX22" i="40"/>
  <c r="AD38" i="40"/>
  <c r="BT21" i="40"/>
  <c r="P30" i="40"/>
  <c r="P32" i="40"/>
  <c r="CC10" i="40"/>
  <c r="CC17" i="40"/>
  <c r="BZ30" i="40"/>
  <c r="DE22" i="40"/>
  <c r="BY21" i="40"/>
  <c r="CC21" i="40"/>
  <c r="BX21" i="40"/>
  <c r="AD39" i="40"/>
  <c r="AD40" i="40"/>
  <c r="AD46" i="40"/>
  <c r="AD47" i="40"/>
  <c r="AM14" i="40"/>
  <c r="AI18" i="40"/>
  <c r="AM18" i="40"/>
  <c r="AI16" i="40"/>
  <c r="AM16" i="40"/>
  <c r="DB31" i="40"/>
  <c r="DB27" i="40" s="1"/>
  <c r="M29" i="52"/>
  <c r="M25" i="52" s="1"/>
  <c r="R12" i="52"/>
  <c r="R15" i="52"/>
  <c r="N29" i="52"/>
  <c r="N25" i="52" s="1"/>
  <c r="AK16" i="40"/>
  <c r="AK18" i="40"/>
  <c r="AC40" i="40"/>
  <c r="AC46" i="40"/>
  <c r="AC47" i="40"/>
  <c r="DE16" i="40"/>
  <c r="DC9" i="40"/>
  <c r="P29" i="52"/>
  <c r="P25" i="52" s="1"/>
  <c r="CV31" i="40"/>
  <c r="CV27" i="40" s="1"/>
  <c r="R14" i="52"/>
  <c r="DE20" i="40" l="1"/>
  <c r="DE19" i="40"/>
  <c r="DE15" i="40"/>
  <c r="O13" i="52"/>
  <c r="R13" i="52" s="1"/>
  <c r="T13" i="52" s="1"/>
  <c r="DE13" i="40"/>
  <c r="DE14" i="40"/>
  <c r="L11" i="52"/>
  <c r="T11" i="52" s="1"/>
  <c r="R8" i="52"/>
  <c r="T8" i="52" s="1"/>
  <c r="L15" i="52"/>
  <c r="T15" i="52" s="1"/>
  <c r="DE26" i="40"/>
  <c r="T22" i="52"/>
  <c r="DE24" i="40"/>
  <c r="DE23" i="40"/>
  <c r="CZ27" i="40"/>
  <c r="DC30" i="40"/>
  <c r="DA30" i="40"/>
  <c r="DB30" i="40"/>
  <c r="CZ30" i="40"/>
  <c r="CY30" i="40"/>
  <c r="DE21" i="40"/>
  <c r="CY27" i="40"/>
  <c r="DE29" i="40"/>
  <c r="CW30" i="40"/>
  <c r="CX30" i="40"/>
  <c r="CV30" i="40"/>
  <c r="DE18" i="40"/>
  <c r="T17" i="52"/>
  <c r="Q29" i="52"/>
  <c r="Q25" i="52" s="1"/>
  <c r="CX31" i="40"/>
  <c r="CW32" i="40" s="1"/>
  <c r="L28" i="52"/>
  <c r="I28" i="52"/>
  <c r="J28" i="52"/>
  <c r="K28" i="52"/>
  <c r="G28" i="52"/>
  <c r="H29" i="52"/>
  <c r="G29" i="52"/>
  <c r="K29" i="52"/>
  <c r="J29" i="52"/>
  <c r="I29" i="52"/>
  <c r="L9" i="52"/>
  <c r="L19" i="52"/>
  <c r="H28" i="52"/>
  <c r="L12" i="52"/>
  <c r="T12" i="52" s="1"/>
  <c r="L20" i="52"/>
  <c r="T20" i="52" s="1"/>
  <c r="L18" i="52"/>
  <c r="T18" i="52" s="1"/>
  <c r="L14" i="52"/>
  <c r="T14" i="52" s="1"/>
  <c r="L10" i="52"/>
  <c r="T10" i="52" s="1"/>
  <c r="T7" i="52"/>
  <c r="DE10" i="40"/>
  <c r="DC31" i="40"/>
  <c r="DA32" i="40" s="1"/>
  <c r="R27" i="52"/>
  <c r="O28" i="52" s="1"/>
  <c r="DE9" i="40"/>
  <c r="T27" i="52" l="1"/>
  <c r="J31" i="52"/>
  <c r="R29" i="52"/>
  <c r="M30" i="52" s="1"/>
  <c r="O29" i="52"/>
  <c r="O25" i="52" s="1"/>
  <c r="R25" i="52" s="1"/>
  <c r="DC27" i="40"/>
  <c r="DA28" i="40" s="1"/>
  <c r="CX27" i="40"/>
  <c r="CV28" i="40" s="1"/>
  <c r="CV32" i="40"/>
  <c r="CX32" i="40"/>
  <c r="DC32" i="40"/>
  <c r="DB32" i="40"/>
  <c r="CZ32" i="40"/>
  <c r="I25" i="52"/>
  <c r="J25" i="52"/>
  <c r="G25" i="52"/>
  <c r="H25" i="52"/>
  <c r="T9" i="52"/>
  <c r="L29" i="52"/>
  <c r="L30" i="52" s="1"/>
  <c r="K25" i="52"/>
  <c r="Q28" i="52"/>
  <c r="N28" i="52"/>
  <c r="P28" i="52"/>
  <c r="DE31" i="40"/>
  <c r="CY32" i="40"/>
  <c r="M28" i="52"/>
  <c r="R28" i="52"/>
  <c r="N26" i="52" l="1"/>
  <c r="T25" i="52"/>
  <c r="N30" i="52"/>
  <c r="DC28" i="40"/>
  <c r="R30" i="52"/>
  <c r="P30" i="52"/>
  <c r="Q30" i="52"/>
  <c r="O30" i="52"/>
  <c r="T19" i="52"/>
  <c r="CW28" i="40"/>
  <c r="DB28" i="40"/>
  <c r="CY28" i="40"/>
  <c r="CZ28" i="40"/>
  <c r="DE27" i="40"/>
  <c r="CX28" i="40"/>
  <c r="O26" i="52"/>
  <c r="Q26" i="52"/>
  <c r="R26" i="52"/>
  <c r="P26" i="52"/>
  <c r="M26" i="52"/>
  <c r="G30" i="52"/>
  <c r="I30" i="52"/>
  <c r="L25" i="52"/>
  <c r="L26" i="52" s="1"/>
  <c r="K30" i="52"/>
  <c r="H30" i="52"/>
  <c r="J30" i="52"/>
  <c r="T29" i="52" l="1"/>
  <c r="G26" i="52"/>
  <c r="K26" i="52"/>
  <c r="I26" i="52"/>
  <c r="J26" i="52"/>
  <c r="H26" i="52"/>
</calcChain>
</file>

<file path=xl/sharedStrings.xml><?xml version="1.0" encoding="utf-8"?>
<sst xmlns="http://schemas.openxmlformats.org/spreadsheetml/2006/main" count="1551" uniqueCount="425">
  <si>
    <t>回</t>
    <rPh sb="0" eb="1">
      <t>カイ</t>
    </rPh>
    <phoneticPr fontId="3"/>
  </si>
  <si>
    <t>開催日</t>
    <rPh sb="0" eb="3">
      <t>カイサイビ</t>
    </rPh>
    <phoneticPr fontId="3"/>
  </si>
  <si>
    <t>電話投票</t>
    <rPh sb="0" eb="2">
      <t>デンワ</t>
    </rPh>
    <rPh sb="2" eb="4">
      <t>トウヒョウ</t>
    </rPh>
    <phoneticPr fontId="3"/>
  </si>
  <si>
    <t>臨時場外</t>
    <rPh sb="0" eb="2">
      <t>リンジ</t>
    </rPh>
    <rPh sb="2" eb="4">
      <t>ジョウガイ</t>
    </rPh>
    <phoneticPr fontId="3"/>
  </si>
  <si>
    <t>合計</t>
    <rPh sb="0" eb="2">
      <t>ゴウケイ</t>
    </rPh>
    <phoneticPr fontId="3"/>
  </si>
  <si>
    <t>総合計</t>
    <rPh sb="0" eb="1">
      <t>ソウ</t>
    </rPh>
    <rPh sb="1" eb="3">
      <t>ゴウケイ</t>
    </rPh>
    <phoneticPr fontId="3"/>
  </si>
  <si>
    <t>重勝式</t>
    <rPh sb="0" eb="2">
      <t>シゲカツ</t>
    </rPh>
    <rPh sb="2" eb="3">
      <t>シキ</t>
    </rPh>
    <phoneticPr fontId="3"/>
  </si>
  <si>
    <t>（単位：円）</t>
    <rPh sb="1" eb="3">
      <t>タンイ</t>
    </rPh>
    <rPh sb="4" eb="5">
      <t>エン</t>
    </rPh>
    <phoneticPr fontId="3"/>
  </si>
  <si>
    <t>差額</t>
    <rPh sb="0" eb="2">
      <t>サガク</t>
    </rPh>
    <phoneticPr fontId="3"/>
  </si>
  <si>
    <t>４前</t>
    <rPh sb="1" eb="2">
      <t>マエ</t>
    </rPh>
    <phoneticPr fontId="3"/>
  </si>
  <si>
    <t>４後</t>
    <rPh sb="1" eb="2">
      <t>アト</t>
    </rPh>
    <phoneticPr fontId="3"/>
  </si>
  <si>
    <t>～</t>
  </si>
  <si>
    <t>計</t>
    <rPh sb="0" eb="1">
      <t>ケイ</t>
    </rPh>
    <phoneticPr fontId="3"/>
  </si>
  <si>
    <t>売上金（当初予算）</t>
    <rPh sb="0" eb="2">
      <t>ウリアゲ</t>
    </rPh>
    <rPh sb="2" eb="3">
      <t>キン</t>
    </rPh>
    <rPh sb="4" eb="6">
      <t>トウショ</t>
    </rPh>
    <rPh sb="6" eb="8">
      <t>ヨサン</t>
    </rPh>
    <phoneticPr fontId="3"/>
  </si>
  <si>
    <t>売上金（実績・見込）</t>
    <rPh sb="0" eb="2">
      <t>ウリアゲ</t>
    </rPh>
    <rPh sb="2" eb="3">
      <t>キン</t>
    </rPh>
    <rPh sb="4" eb="6">
      <t>ジッセキ</t>
    </rPh>
    <rPh sb="7" eb="9">
      <t>ミコミ</t>
    </rPh>
    <phoneticPr fontId="3"/>
  </si>
  <si>
    <t>本場</t>
    <rPh sb="0" eb="2">
      <t>ホンバ</t>
    </rPh>
    <phoneticPr fontId="3"/>
  </si>
  <si>
    <t>見
込</t>
    <rPh sb="0" eb="1">
      <t>ミ</t>
    </rPh>
    <rPh sb="2" eb="3">
      <t>コミ</t>
    </rPh>
    <phoneticPr fontId="3"/>
  </si>
  <si>
    <t>当初</t>
    <rPh sb="0" eb="2">
      <t>トウショ</t>
    </rPh>
    <phoneticPr fontId="3"/>
  </si>
  <si>
    <t>１</t>
  </si>
  <si>
    <t>FⅠﾅｲﾀｰ</t>
  </si>
  <si>
    <t>FⅡﾅｲﾀｰ</t>
  </si>
  <si>
    <t>３前</t>
    <rPh sb="1" eb="2">
      <t>マエ</t>
    </rPh>
    <phoneticPr fontId="3"/>
  </si>
  <si>
    <t>四日市本場</t>
    <rPh sb="0" eb="3">
      <t>ヨッカイチ</t>
    </rPh>
    <rPh sb="3" eb="5">
      <t>ホンバ</t>
    </rPh>
    <phoneticPr fontId="3"/>
  </si>
  <si>
    <t>ｸﾞﾚｰﾄﾞ</t>
    <phoneticPr fontId="3"/>
  </si>
  <si>
    <t>四日市競輪　車券売上金　（平成２６年度見込）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ミコミ</t>
    </rPh>
    <phoneticPr fontId="3"/>
  </si>
  <si>
    <t>⑦</t>
    <phoneticPr fontId="3"/>
  </si>
  <si>
    <t>①</t>
    <phoneticPr fontId="3"/>
  </si>
  <si>
    <t>③</t>
    <phoneticPr fontId="3"/>
  </si>
  <si>
    <t>④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</si>
  <si>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</si>
  <si>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</si>
  <si>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</si>
  <si>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</si>
  <si>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普通競輪</t>
    <rPh sb="0" eb="2">
      <t>フツウ</t>
    </rPh>
    <rPh sb="2" eb="4">
      <t>ケイリン</t>
    </rPh>
    <phoneticPr fontId="3"/>
  </si>
  <si>
    <t>開催日</t>
    <rPh sb="0" eb="2">
      <t>カイサイ</t>
    </rPh>
    <rPh sb="2" eb="3">
      <t>ビ</t>
    </rPh>
    <phoneticPr fontId="3"/>
  </si>
  <si>
    <t>売上金（見込）</t>
    <rPh sb="0" eb="2">
      <t>ウリアゲ</t>
    </rPh>
    <rPh sb="2" eb="3">
      <t>キン</t>
    </rPh>
    <rPh sb="4" eb="6">
      <t>ミコミ</t>
    </rPh>
    <phoneticPr fontId="3"/>
  </si>
  <si>
    <t>実績</t>
    <rPh sb="0" eb="2">
      <t>ジッセキ</t>
    </rPh>
    <phoneticPr fontId="3"/>
  </si>
  <si>
    <t>２</t>
  </si>
  <si>
    <t>FⅠﾅｲﾀｰ</t>
    <phoneticPr fontId="3"/>
  </si>
  <si>
    <t>FⅡﾅｲﾀｰ</t>
    <phoneticPr fontId="3"/>
  </si>
  <si>
    <t>６後</t>
    <rPh sb="1" eb="2">
      <t>アト</t>
    </rPh>
    <phoneticPr fontId="2"/>
  </si>
  <si>
    <t>９後</t>
    <rPh sb="1" eb="2">
      <t>アト</t>
    </rPh>
    <phoneticPr fontId="2"/>
  </si>
  <si>
    <t>１２前</t>
    <rPh sb="2" eb="3">
      <t>マエ</t>
    </rPh>
    <phoneticPr fontId="2"/>
  </si>
  <si>
    <t>１２後</t>
    <rPh sb="2" eb="3">
      <t>アト</t>
    </rPh>
    <phoneticPr fontId="2"/>
  </si>
  <si>
    <t>四日市競輪　車券売上金　（平成２７年度見込）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ミコミ</t>
    </rPh>
    <phoneticPr fontId="3"/>
  </si>
  <si>
    <t>FⅠ（昼）</t>
    <rPh sb="3" eb="4">
      <t>ヒル</t>
    </rPh>
    <phoneticPr fontId="3"/>
  </si>
  <si>
    <t>５</t>
    <phoneticPr fontId="2"/>
  </si>
  <si>
    <t>１０</t>
    <phoneticPr fontId="2"/>
  </si>
  <si>
    <t>※ガールズケイリン開催：FⅠ（４節）、FⅡ（１節）</t>
    <phoneticPr fontId="3"/>
  </si>
  <si>
    <t>●臨時場外売場数（ナイター）</t>
    <rPh sb="1" eb="3">
      <t>リンジ</t>
    </rPh>
    <rPh sb="3" eb="5">
      <t>ジョウガイ</t>
    </rPh>
    <rPh sb="5" eb="6">
      <t>ウ</t>
    </rPh>
    <rPh sb="6" eb="7">
      <t>バ</t>
    </rPh>
    <rPh sb="7" eb="8">
      <t>スウ</t>
    </rPh>
    <phoneticPr fontId="3"/>
  </si>
  <si>
    <t>２４年度（１８節）</t>
    <rPh sb="7" eb="8">
      <t>セツ</t>
    </rPh>
    <phoneticPr fontId="3"/>
  </si>
  <si>
    <t>２５年度（１７節）</t>
    <rPh sb="7" eb="8">
      <t>セツ</t>
    </rPh>
    <phoneticPr fontId="3"/>
  </si>
  <si>
    <t>２６年度（１６節）</t>
    <rPh sb="7" eb="8">
      <t>セツ</t>
    </rPh>
    <phoneticPr fontId="3"/>
  </si>
  <si>
    <t>年度（節数）</t>
    <rPh sb="0" eb="2">
      <t>ネンド</t>
    </rPh>
    <rPh sb="3" eb="4">
      <t>セツ</t>
    </rPh>
    <rPh sb="4" eb="5">
      <t>スウ</t>
    </rPh>
    <phoneticPr fontId="3"/>
  </si>
  <si>
    <t>延べ売場数</t>
    <rPh sb="0" eb="1">
      <t>ノ</t>
    </rPh>
    <rPh sb="2" eb="3">
      <t>ウ</t>
    </rPh>
    <rPh sb="3" eb="4">
      <t>バ</t>
    </rPh>
    <rPh sb="4" eb="5">
      <t>スウ</t>
    </rPh>
    <phoneticPr fontId="3"/>
  </si>
  <si>
    <t>増加率</t>
    <rPh sb="0" eb="2">
      <t>ゾウカ</t>
    </rPh>
    <rPh sb="2" eb="3">
      <t>リツ</t>
    </rPh>
    <phoneticPr fontId="3"/>
  </si>
  <si>
    <t>-</t>
    <phoneticPr fontId="3"/>
  </si>
  <si>
    <t>平成２６年度４月～９月の
前年比（全国平均）</t>
    <rPh sb="0" eb="2">
      <t>ヘイセイ</t>
    </rPh>
    <rPh sb="4" eb="5">
      <t>ネン</t>
    </rPh>
    <rPh sb="5" eb="6">
      <t>ド</t>
    </rPh>
    <rPh sb="7" eb="8">
      <t>ガツ</t>
    </rPh>
    <rPh sb="10" eb="11">
      <t>ガツ</t>
    </rPh>
    <rPh sb="13" eb="16">
      <t>ゼンネンヒ</t>
    </rPh>
    <rPh sb="17" eb="19">
      <t>ゼンコク</t>
    </rPh>
    <rPh sb="19" eb="21">
      <t>ヘイキン</t>
    </rPh>
    <phoneticPr fontId="3"/>
  </si>
  <si>
    <t>平成２５年度４月～３月の
前年比（全国平均）</t>
    <rPh sb="0" eb="2">
      <t>ヘイセイ</t>
    </rPh>
    <rPh sb="4" eb="6">
      <t>ネンド</t>
    </rPh>
    <rPh sb="7" eb="8">
      <t>ガツ</t>
    </rPh>
    <rPh sb="10" eb="11">
      <t>ガツ</t>
    </rPh>
    <rPh sb="13" eb="16">
      <t>ゼンネンヒ</t>
    </rPh>
    <rPh sb="17" eb="19">
      <t>ゼンコク</t>
    </rPh>
    <rPh sb="19" eb="21">
      <t>ヘイキン</t>
    </rPh>
    <phoneticPr fontId="3"/>
  </si>
  <si>
    <t>前年比</t>
    <rPh sb="0" eb="3">
      <t>ゼンネンヒ</t>
    </rPh>
    <phoneticPr fontId="3"/>
  </si>
  <si>
    <t>（=12%÷2）・・・㋐</t>
    <phoneticPr fontId="3"/>
  </si>
  <si>
    <t>A×⑦</t>
    <phoneticPr fontId="3"/>
  </si>
  <si>
    <t>B×⑧</t>
    <phoneticPr fontId="3"/>
  </si>
  <si>
    <t>D×⑨
　×（１＋㋐）</t>
    <phoneticPr fontId="3"/>
  </si>
  <si>
    <t>普通競輪（ナイター）</t>
    <rPh sb="0" eb="2">
      <t>フツウ</t>
    </rPh>
    <rPh sb="2" eb="4">
      <t>ケイリン</t>
    </rPh>
    <phoneticPr fontId="3"/>
  </si>
  <si>
    <t>FⅠ</t>
    <phoneticPr fontId="3"/>
  </si>
  <si>
    <t>FⅡ</t>
    <phoneticPr fontId="3"/>
  </si>
  <si>
    <t>別紙
積算</t>
    <rPh sb="0" eb="2">
      <t>ベッシ</t>
    </rPh>
    <rPh sb="3" eb="5">
      <t>セキサン</t>
    </rPh>
    <phoneticPr fontId="3"/>
  </si>
  <si>
    <t>※２７年度に１日のレース数や車立数の増減がないものとして積算した。</t>
    <rPh sb="3" eb="5">
      <t>ネンド</t>
    </rPh>
    <rPh sb="7" eb="8">
      <t>ヒ</t>
    </rPh>
    <rPh sb="12" eb="13">
      <t>スウ</t>
    </rPh>
    <rPh sb="14" eb="15">
      <t>シャ</t>
    </rPh>
    <rPh sb="15" eb="16">
      <t>タ</t>
    </rPh>
    <rPh sb="16" eb="17">
      <t>スウ</t>
    </rPh>
    <rPh sb="18" eb="20">
      <t>ゾウゲン</t>
    </rPh>
    <rPh sb="28" eb="30">
      <t>セキサン</t>
    </rPh>
    <phoneticPr fontId="3"/>
  </si>
  <si>
    <t>上期（記念）</t>
    <rPh sb="0" eb="2">
      <t>カミキ</t>
    </rPh>
    <rPh sb="3" eb="5">
      <t>キネン</t>
    </rPh>
    <phoneticPr fontId="3"/>
  </si>
  <si>
    <t>上期（普通・ナイター）</t>
    <rPh sb="0" eb="2">
      <t>カミキ</t>
    </rPh>
    <rPh sb="3" eb="5">
      <t>フツウ</t>
    </rPh>
    <phoneticPr fontId="3"/>
  </si>
  <si>
    <t>上期（普通・昼）</t>
    <rPh sb="0" eb="2">
      <t>カミキ</t>
    </rPh>
    <rPh sb="3" eb="5">
      <t>フツウ</t>
    </rPh>
    <rPh sb="6" eb="7">
      <t>ヒル</t>
    </rPh>
    <phoneticPr fontId="3"/>
  </si>
  <si>
    <t>下期（普通・ナイター）</t>
    <rPh sb="0" eb="2">
      <t>シモキ</t>
    </rPh>
    <rPh sb="3" eb="5">
      <t>フツウ</t>
    </rPh>
    <phoneticPr fontId="3"/>
  </si>
  <si>
    <t>合　計</t>
    <rPh sb="0" eb="1">
      <t>ア</t>
    </rPh>
    <rPh sb="2" eb="3">
      <t>ケイ</t>
    </rPh>
    <phoneticPr fontId="3"/>
  </si>
  <si>
    <t>年間（普通）</t>
    <rPh sb="0" eb="2">
      <t>ネンカン</t>
    </rPh>
    <rPh sb="3" eb="5">
      <t>フツウ</t>
    </rPh>
    <phoneticPr fontId="3"/>
  </si>
  <si>
    <t>（加算額）</t>
    <rPh sb="1" eb="4">
      <t>カサンガク</t>
    </rPh>
    <phoneticPr fontId="3"/>
  </si>
  <si>
    <t>２７年度（１４節）</t>
    <rPh sb="7" eb="8">
      <t>セツ</t>
    </rPh>
    <phoneticPr fontId="3"/>
  </si>
  <si>
    <r>
      <rPr>
        <b/>
        <sz val="11"/>
        <rFont val="ＭＳ Ｐゴシック"/>
        <family val="3"/>
        <charset val="128"/>
      </rPr>
      <t>（平成２７年１月１１日</t>
    </r>
    <r>
      <rPr>
        <sz val="11"/>
        <rFont val="ＭＳ Ｐゴシック"/>
        <family val="3"/>
        <charset val="128"/>
      </rPr>
      <t>）</t>
    </r>
    <phoneticPr fontId="3"/>
  </si>
  <si>
    <t>7</t>
    <phoneticPr fontId="3"/>
  </si>
  <si>
    <t>10</t>
    <phoneticPr fontId="3"/>
  </si>
  <si>
    <t>11</t>
    <phoneticPr fontId="3"/>
  </si>
  <si>
    <r>
      <t>1</t>
    </r>
    <r>
      <rPr>
        <sz val="11"/>
        <rFont val="ＭＳ Ｐゴシック"/>
        <family val="3"/>
        <charset val="128"/>
      </rPr>
      <t>1</t>
    </r>
    <phoneticPr fontId="3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</si>
  <si>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</si>
  <si>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</si>
  <si>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</si>
  <si>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</si>
  <si>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</si>
  <si>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6</t>
    <phoneticPr fontId="3"/>
  </si>
  <si>
    <t>5</t>
    <phoneticPr fontId="3"/>
  </si>
  <si>
    <t>FⅡﾅｲﾀｰ
・Ｇ</t>
    <phoneticPr fontId="3"/>
  </si>
  <si>
    <t>売上金（差額）</t>
    <rPh sb="4" eb="6">
      <t>サガク</t>
    </rPh>
    <phoneticPr fontId="3"/>
  </si>
  <si>
    <r>
      <t xml:space="preserve">売上金（見込）　：　当初予算
</t>
    </r>
    <r>
      <rPr>
        <sz val="11"/>
        <rFont val="ＭＳ Ｐ明朝"/>
        <family val="1"/>
        <charset val="128"/>
      </rPr>
      <t>〔各開催節の売上金見込は開催日程決定前の見込〕</t>
    </r>
    <rPh sb="0" eb="2">
      <t>ウリアゲ</t>
    </rPh>
    <rPh sb="2" eb="3">
      <t>キン</t>
    </rPh>
    <rPh sb="4" eb="6">
      <t>ミコミ</t>
    </rPh>
    <rPh sb="10" eb="12">
      <t>トウショ</t>
    </rPh>
    <rPh sb="12" eb="14">
      <t>ヨサン</t>
    </rPh>
    <rPh sb="16" eb="17">
      <t>カク</t>
    </rPh>
    <rPh sb="17" eb="19">
      <t>カイサイ</t>
    </rPh>
    <rPh sb="19" eb="20">
      <t>セツ</t>
    </rPh>
    <rPh sb="21" eb="23">
      <t>ウリアゲ</t>
    </rPh>
    <rPh sb="23" eb="24">
      <t>キン</t>
    </rPh>
    <rPh sb="24" eb="26">
      <t>ミコ</t>
    </rPh>
    <rPh sb="27" eb="29">
      <t>カイサイ</t>
    </rPh>
    <rPh sb="29" eb="31">
      <t>ニッテイ</t>
    </rPh>
    <rPh sb="31" eb="33">
      <t>ケッテイ</t>
    </rPh>
    <rPh sb="33" eb="34">
      <t>マエ</t>
    </rPh>
    <rPh sb="35" eb="37">
      <t>ミコ</t>
    </rPh>
    <phoneticPr fontId="3"/>
  </si>
  <si>
    <t>Ｍ
Ｍ
Ｍ</t>
    <phoneticPr fontId="3"/>
  </si>
  <si>
    <t xml:space="preserve">
ＦⅡ</t>
    <phoneticPr fontId="3"/>
  </si>
  <si>
    <t>ＦⅠ
ＦⅠ
ＦⅠ</t>
    <phoneticPr fontId="3"/>
  </si>
  <si>
    <t xml:space="preserve">Ｍ
</t>
    <phoneticPr fontId="3"/>
  </si>
  <si>
    <t xml:space="preserve">
Ｍ</t>
    <phoneticPr fontId="3"/>
  </si>
  <si>
    <t>ＦⅡ
ＦⅡ
ＦⅡ</t>
    <phoneticPr fontId="3"/>
  </si>
  <si>
    <t xml:space="preserve">
ＦⅠ</t>
    <phoneticPr fontId="3"/>
  </si>
  <si>
    <t xml:space="preserve">
ＦⅡ
ＦⅡ</t>
    <phoneticPr fontId="3"/>
  </si>
  <si>
    <t xml:space="preserve">Ｍ
Ｍ
</t>
    <phoneticPr fontId="3"/>
  </si>
  <si>
    <t>ＦⅡナイター
臨時場外売上
実績（５節）</t>
    <rPh sb="7" eb="9">
      <t>リンジ</t>
    </rPh>
    <rPh sb="9" eb="11">
      <t>ジョウガイ</t>
    </rPh>
    <rPh sb="11" eb="13">
      <t>ウリアゲ</t>
    </rPh>
    <rPh sb="14" eb="16">
      <t>ジッセキ</t>
    </rPh>
    <rPh sb="18" eb="19">
      <t>セツ</t>
    </rPh>
    <phoneticPr fontId="3"/>
  </si>
  <si>
    <t>ＦⅡナイター
臨時場外数
（５節）</t>
    <rPh sb="7" eb="9">
      <t>リンジ</t>
    </rPh>
    <rPh sb="9" eb="11">
      <t>ジョウガイ</t>
    </rPh>
    <rPh sb="11" eb="12">
      <t>スウ</t>
    </rPh>
    <rPh sb="15" eb="16">
      <t>セツ</t>
    </rPh>
    <phoneticPr fontId="3"/>
  </si>
  <si>
    <t>他場の
ナイター</t>
    <rPh sb="0" eb="1">
      <t>ホカ</t>
    </rPh>
    <rPh sb="1" eb="2">
      <t>バ</t>
    </rPh>
    <phoneticPr fontId="3"/>
  </si>
  <si>
    <t>ナイター
臨時場外数</t>
    <rPh sb="5" eb="7">
      <t>リンジ</t>
    </rPh>
    <phoneticPr fontId="3"/>
  </si>
  <si>
    <t>１場あたり
売上</t>
    <rPh sb="1" eb="2">
      <t>ジョウ</t>
    </rPh>
    <rPh sb="6" eb="8">
      <t>ウリアゲ</t>
    </rPh>
    <phoneticPr fontId="3"/>
  </si>
  <si>
    <t>他場の
ミッド
ナイト</t>
    <rPh sb="0" eb="1">
      <t>ホカ</t>
    </rPh>
    <rPh sb="1" eb="2">
      <t>バ</t>
    </rPh>
    <phoneticPr fontId="3"/>
  </si>
  <si>
    <t>四日市競輪　車券売上金　（平成２７年度実績、見込）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ジッセキ</t>
    </rPh>
    <rPh sb="22" eb="24">
      <t>ミコミ</t>
    </rPh>
    <phoneticPr fontId="3"/>
  </si>
  <si>
    <r>
      <rPr>
        <b/>
        <sz val="14"/>
        <rFont val="ＭＳ Ｐゴシック"/>
        <family val="3"/>
        <charset val="128"/>
      </rPr>
      <t>（平成２７年１０月１８日</t>
    </r>
    <r>
      <rPr>
        <sz val="14"/>
        <rFont val="ＭＳ Ｐゴシック"/>
        <family val="3"/>
        <charset val="128"/>
      </rPr>
      <t>）</t>
    </r>
    <phoneticPr fontId="3"/>
  </si>
  <si>
    <t>売上金（実績、見込）
※ＦⅠ：１節（３日）、ＦⅠナイター：６節（１８日）、
　　　ＦⅡナイター：８節（２４日）、ＧⅢ：１節（４日）</t>
    <rPh sb="0" eb="2">
      <t>ウリアゲ</t>
    </rPh>
    <rPh sb="2" eb="3">
      <t>キン</t>
    </rPh>
    <rPh sb="4" eb="6">
      <t>ジッセキ</t>
    </rPh>
    <rPh sb="7" eb="9">
      <t>ミコミ</t>
    </rPh>
    <phoneticPr fontId="3"/>
  </si>
  <si>
    <t>※１日のレース数や車立数の増減の予定なし。</t>
    <phoneticPr fontId="3"/>
  </si>
  <si>
    <t>１節当り売場数</t>
    <rPh sb="1" eb="2">
      <t>セツ</t>
    </rPh>
    <rPh sb="2" eb="3">
      <t>アタ</t>
    </rPh>
    <rPh sb="4" eb="5">
      <t>ウ</t>
    </rPh>
    <rPh sb="5" eb="6">
      <t>バ</t>
    </rPh>
    <rPh sb="6" eb="7">
      <t>スウ</t>
    </rPh>
    <phoneticPr fontId="3"/>
  </si>
  <si>
    <t>（ＧⅢの開催準備資金のため、ＧⅢの後に２節以上開催予定。）</t>
    <rPh sb="4" eb="6">
      <t>カイサイ</t>
    </rPh>
    <rPh sb="6" eb="8">
      <t>ジュンビ</t>
    </rPh>
    <rPh sb="8" eb="10">
      <t>シキン</t>
    </rPh>
    <rPh sb="17" eb="18">
      <t>アト</t>
    </rPh>
    <rPh sb="20" eb="21">
      <t>セツ</t>
    </rPh>
    <rPh sb="21" eb="23">
      <t>イジョウ</t>
    </rPh>
    <rPh sb="23" eb="25">
      <t>カイサイ</t>
    </rPh>
    <rPh sb="25" eb="27">
      <t>ヨテイ</t>
    </rPh>
    <phoneticPr fontId="3"/>
  </si>
  <si>
    <t>FⅠナイター</t>
    <phoneticPr fontId="3"/>
  </si>
  <si>
    <t>FⅡナイター</t>
    <phoneticPr fontId="3"/>
  </si>
  <si>
    <t>（=16.1%÷2）・・・㋐</t>
    <phoneticPr fontId="3"/>
  </si>
  <si>
    <t>●臨時場外売場数（四日市ナイター）</t>
    <rPh sb="1" eb="3">
      <t>リンジ</t>
    </rPh>
    <rPh sb="3" eb="5">
      <t>ジョウガイ</t>
    </rPh>
    <rPh sb="5" eb="6">
      <t>ウ</t>
    </rPh>
    <rPh sb="6" eb="7">
      <t>バ</t>
    </rPh>
    <rPh sb="7" eb="8">
      <t>スウ</t>
    </rPh>
    <rPh sb="9" eb="12">
      <t>ヨッカイチ</t>
    </rPh>
    <phoneticPr fontId="3"/>
  </si>
  <si>
    <t>Ｇ：ガールズケイリン</t>
    <phoneticPr fontId="3"/>
  </si>
  <si>
    <t>２８年度（１５節）</t>
    <rPh sb="7" eb="8">
      <t>セツ</t>
    </rPh>
    <phoneticPr fontId="3"/>
  </si>
  <si>
    <t>平成２７年度４月～９月の前年比（全国平均）</t>
    <rPh sb="0" eb="2">
      <t>ヘイセイ</t>
    </rPh>
    <rPh sb="4" eb="5">
      <t>ネン</t>
    </rPh>
    <rPh sb="5" eb="6">
      <t>ド</t>
    </rPh>
    <rPh sb="7" eb="8">
      <t>ガツ</t>
    </rPh>
    <rPh sb="10" eb="11">
      <t>ガツ</t>
    </rPh>
    <rPh sb="12" eb="15">
      <t>ゼンネンヒ</t>
    </rPh>
    <rPh sb="16" eb="18">
      <t>ゼンコク</t>
    </rPh>
    <rPh sb="18" eb="20">
      <t>ヘイキン</t>
    </rPh>
    <phoneticPr fontId="3"/>
  </si>
  <si>
    <t>平成２６年度４月～３月の前年比（全国平均）</t>
    <rPh sb="0" eb="2">
      <t>ヘイセイ</t>
    </rPh>
    <rPh sb="4" eb="6">
      <t>ネンド</t>
    </rPh>
    <rPh sb="7" eb="8">
      <t>ガツ</t>
    </rPh>
    <rPh sb="10" eb="11">
      <t>ガツ</t>
    </rPh>
    <rPh sb="12" eb="15">
      <t>ゼンネンヒ</t>
    </rPh>
    <rPh sb="16" eb="18">
      <t>ゼンコク</t>
    </rPh>
    <rPh sb="18" eb="20">
      <t>ヘイキン</t>
    </rPh>
    <phoneticPr fontId="3"/>
  </si>
  <si>
    <t>～</t>
    <phoneticPr fontId="3"/>
  </si>
  <si>
    <t>FⅠ</t>
  </si>
  <si>
    <r>
      <t xml:space="preserve">当初予算
</t>
    </r>
    <r>
      <rPr>
        <sz val="11"/>
        <color indexed="10"/>
        <rFont val="ＭＳ Ｐゴシック"/>
        <family val="3"/>
        <charset val="128"/>
      </rPr>
      <t>〔各開催節の売上金見込は開催日程決定前の見込〕</t>
    </r>
    <rPh sb="0" eb="2">
      <t>トウショ</t>
    </rPh>
    <rPh sb="2" eb="4">
      <t>ヨサン</t>
    </rPh>
    <phoneticPr fontId="3"/>
  </si>
  <si>
    <t>専用場外</t>
    <rPh sb="0" eb="2">
      <t>センヨウ</t>
    </rPh>
    <rPh sb="2" eb="4">
      <t>ジョウガイ</t>
    </rPh>
    <phoneticPr fontId="3"/>
  </si>
  <si>
    <t>チャリロト</t>
    <phoneticPr fontId="3"/>
  </si>
  <si>
    <t>オッズパーク</t>
    <phoneticPr fontId="3"/>
  </si>
  <si>
    <t>ケイドリームス</t>
    <phoneticPr fontId="3"/>
  </si>
  <si>
    <t>場間場外</t>
    <rPh sb="0" eb="1">
      <t>バ</t>
    </rPh>
    <rPh sb="1" eb="2">
      <t>アイダ</t>
    </rPh>
    <rPh sb="2" eb="4">
      <t>ジョウガイ</t>
    </rPh>
    <phoneticPr fontId="3"/>
  </si>
  <si>
    <t>民間ポータル</t>
    <rPh sb="0" eb="2">
      <t>ミンカン</t>
    </rPh>
    <phoneticPr fontId="3"/>
  </si>
  <si>
    <t>ウインチケット</t>
    <phoneticPr fontId="3"/>
  </si>
  <si>
    <t>【参考】　　</t>
    <rPh sb="1" eb="3">
      <t>サンコウ</t>
    </rPh>
    <phoneticPr fontId="3"/>
  </si>
  <si>
    <t>臨時場外、民間ポータルの計</t>
    <rPh sb="0" eb="2">
      <t>リンジ</t>
    </rPh>
    <rPh sb="2" eb="4">
      <t>ジョウガイ</t>
    </rPh>
    <rPh sb="5" eb="7">
      <t>ミンカン</t>
    </rPh>
    <rPh sb="12" eb="13">
      <t>ケイ</t>
    </rPh>
    <phoneticPr fontId="3"/>
  </si>
  <si>
    <t>電話投票
（ＣＴＣ）</t>
    <rPh sb="0" eb="2">
      <t>デンワ</t>
    </rPh>
    <rPh sb="2" eb="4">
      <t>トウヒョウ</t>
    </rPh>
    <phoneticPr fontId="3"/>
  </si>
  <si>
    <t>金額</t>
    <rPh sb="0" eb="2">
      <t>キンガク</t>
    </rPh>
    <phoneticPr fontId="3"/>
  </si>
  <si>
    <t>占有割合</t>
    <rPh sb="0" eb="2">
      <t>センユウ</t>
    </rPh>
    <rPh sb="2" eb="4">
      <t>ワリアイ</t>
    </rPh>
    <phoneticPr fontId="3"/>
  </si>
  <si>
    <t>普通競輪　計
（ナイター、ミッドナイト）</t>
    <rPh sb="0" eb="2">
      <t>フツウ</t>
    </rPh>
    <rPh sb="2" eb="4">
      <t>ケイリン</t>
    </rPh>
    <rPh sb="5" eb="6">
      <t>ケイ</t>
    </rPh>
    <phoneticPr fontId="3"/>
  </si>
  <si>
    <t>GⅢ　計</t>
    <rPh sb="3" eb="4">
      <t>ケイ</t>
    </rPh>
    <phoneticPr fontId="3"/>
  </si>
  <si>
    <t>普通競輪　計
（ナイター、
    ミッドナイト）</t>
    <rPh sb="0" eb="2">
      <t>フツウ</t>
    </rPh>
    <rPh sb="2" eb="4">
      <t>ケイリン</t>
    </rPh>
    <rPh sb="5" eb="6">
      <t>ケイ</t>
    </rPh>
    <phoneticPr fontId="3"/>
  </si>
  <si>
    <t>他場日程重複</t>
    <rPh sb="0" eb="2">
      <t>タジョウ</t>
    </rPh>
    <rPh sb="2" eb="4">
      <t>ニッテイ</t>
    </rPh>
    <rPh sb="4" eb="6">
      <t>チョウフク</t>
    </rPh>
    <phoneticPr fontId="3"/>
  </si>
  <si>
    <t>入場者数</t>
    <rPh sb="0" eb="2">
      <t>ニュウジョウ</t>
    </rPh>
    <rPh sb="2" eb="3">
      <t>シャ</t>
    </rPh>
    <rPh sb="3" eb="4">
      <t>スウ</t>
    </rPh>
    <phoneticPr fontId="3"/>
  </si>
  <si>
    <t xml:space="preserve">ｸﾞﾚｰﾄﾞ
（♡はガールズあり）
</t>
    <phoneticPr fontId="3"/>
  </si>
  <si>
    <t>FⅠ</t>
    <phoneticPr fontId="3"/>
  </si>
  <si>
    <t>FⅡミッド</t>
    <phoneticPr fontId="3"/>
  </si>
  <si>
    <t>ＦⅡミッド</t>
    <phoneticPr fontId="3"/>
  </si>
  <si>
    <t>ＧⅢ</t>
  </si>
  <si>
    <t>ＦⅠ</t>
  </si>
  <si>
    <t>他場日程重複</t>
    <rPh sb="0" eb="2">
      <t>タジョウ</t>
    </rPh>
    <rPh sb="2" eb="4">
      <t>ニッテイ</t>
    </rPh>
    <rPh sb="4" eb="6">
      <t>ジュウフク</t>
    </rPh>
    <phoneticPr fontId="3"/>
  </si>
  <si>
    <t>臨時場外
（場間・専用）</t>
    <rPh sb="0" eb="2">
      <t>リンジ</t>
    </rPh>
    <rPh sb="2" eb="4">
      <t>ジョウガイ</t>
    </rPh>
    <rPh sb="6" eb="7">
      <t>ジョウ</t>
    </rPh>
    <rPh sb="7" eb="8">
      <t>アイダ</t>
    </rPh>
    <rPh sb="9" eb="11">
      <t>センヨウ</t>
    </rPh>
    <phoneticPr fontId="3"/>
  </si>
  <si>
    <t>３</t>
  </si>
  <si>
    <t>５</t>
  </si>
  <si>
    <t>四日市競輪　車券売上金　（令和６年度）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レイワ</t>
    </rPh>
    <rPh sb="16" eb="18">
      <t>ネンド</t>
    </rPh>
    <phoneticPr fontId="3"/>
  </si>
  <si>
    <t>ＦⅡ</t>
  </si>
  <si>
    <t>FⅠ</t>
    <phoneticPr fontId="3"/>
  </si>
  <si>
    <t>FⅡミッド</t>
  </si>
  <si>
    <t>FⅡミッド</t>
    <phoneticPr fontId="3"/>
  </si>
  <si>
    <t>１前</t>
    <rPh sb="1" eb="2">
      <t>マエ</t>
    </rPh>
    <phoneticPr fontId="3"/>
  </si>
  <si>
    <t>２</t>
    <phoneticPr fontId="3"/>
  </si>
  <si>
    <t>３</t>
    <phoneticPr fontId="3"/>
  </si>
  <si>
    <t>４前</t>
    <rPh sb="1" eb="2">
      <t>マエ</t>
    </rPh>
    <phoneticPr fontId="3"/>
  </si>
  <si>
    <t>４後</t>
    <rPh sb="1" eb="2">
      <t>ウシロ</t>
    </rPh>
    <phoneticPr fontId="3"/>
  </si>
  <si>
    <t>５</t>
    <phoneticPr fontId="3"/>
  </si>
  <si>
    <t>１後</t>
    <rPh sb="1" eb="2">
      <t>ウシロ</t>
    </rPh>
    <phoneticPr fontId="3"/>
  </si>
  <si>
    <t>６</t>
  </si>
  <si>
    <t>６</t>
    <phoneticPr fontId="3"/>
  </si>
  <si>
    <t>臨時場外、民間ポータル　車券売上金の内訳　（令和６年度）　</t>
    <rPh sb="0" eb="2">
      <t>リンジ</t>
    </rPh>
    <rPh sb="2" eb="4">
      <t>ジョウガイ</t>
    </rPh>
    <rPh sb="5" eb="7">
      <t>ミンカン</t>
    </rPh>
    <rPh sb="12" eb="14">
      <t>シャケン</t>
    </rPh>
    <rPh sb="14" eb="16">
      <t>ウリアゲ</t>
    </rPh>
    <rPh sb="16" eb="17">
      <t>キン</t>
    </rPh>
    <rPh sb="18" eb="20">
      <t>ウチワケ</t>
    </rPh>
    <rPh sb="22" eb="24">
      <t>レイワ</t>
    </rPh>
    <rPh sb="25" eb="27">
      <t>ネンド</t>
    </rPh>
    <phoneticPr fontId="3"/>
  </si>
  <si>
    <t>ＦⅡミッド</t>
  </si>
  <si>
    <t>予算残額</t>
    <rPh sb="0" eb="2">
      <t>ヨサン</t>
    </rPh>
    <rPh sb="2" eb="4">
      <t>ザンガク</t>
    </rPh>
    <phoneticPr fontId="3"/>
  </si>
  <si>
    <t>①佐世保ＦⅠ
②佐世保ＦⅠ
③佐世保ＦⅠ</t>
    <rPh sb="1" eb="4">
      <t>サセボ</t>
    </rPh>
    <phoneticPr fontId="3"/>
  </si>
  <si>
    <t>①前橋ＦⅡ
②
③函館ＦⅠ</t>
    <rPh sb="1" eb="3">
      <t>マエバシ</t>
    </rPh>
    <rPh sb="9" eb="11">
      <t>ハコダテ</t>
    </rPh>
    <phoneticPr fontId="3"/>
  </si>
  <si>
    <r>
      <t>①京王閣ＦⅠ
②</t>
    </r>
    <r>
      <rPr>
        <sz val="8"/>
        <rFont val="ＭＳ Ｐゴシック"/>
        <family val="3"/>
        <charset val="128"/>
      </rPr>
      <t xml:space="preserve">京王閣FⅠ、玉野FⅡ
</t>
    </r>
    <r>
      <rPr>
        <sz val="11"/>
        <rFont val="ＭＳ Ｐゴシック"/>
        <family val="3"/>
        <charset val="128"/>
      </rPr>
      <t>③玉野ＦⅡ</t>
    </r>
    <rPh sb="1" eb="3">
      <t>ケイオウ</t>
    </rPh>
    <rPh sb="3" eb="4">
      <t>カク</t>
    </rPh>
    <rPh sb="8" eb="11">
      <t>ケイオウカク</t>
    </rPh>
    <rPh sb="14" eb="16">
      <t>タマノ</t>
    </rPh>
    <rPh sb="20" eb="22">
      <t>タマノ</t>
    </rPh>
    <phoneticPr fontId="3"/>
  </si>
  <si>
    <t>①高知
②高知
③高知</t>
    <rPh sb="1" eb="3">
      <t>コウチ</t>
    </rPh>
    <rPh sb="5" eb="7">
      <t>コウチ</t>
    </rPh>
    <rPh sb="9" eb="11">
      <t>コウチ</t>
    </rPh>
    <phoneticPr fontId="3"/>
  </si>
  <si>
    <t>①京王閣、和歌山
②京王閣、和歌山
③京王閣、和歌山</t>
    <rPh sb="1" eb="3">
      <t>ケイオウ</t>
    </rPh>
    <rPh sb="3" eb="4">
      <t>カク</t>
    </rPh>
    <rPh sb="5" eb="8">
      <t>ワカヤマ</t>
    </rPh>
    <rPh sb="10" eb="13">
      <t>ケイオウカク</t>
    </rPh>
    <rPh sb="14" eb="17">
      <t>ワカヤマ</t>
    </rPh>
    <rPh sb="19" eb="21">
      <t>ケイオウ</t>
    </rPh>
    <rPh sb="21" eb="22">
      <t>カク</t>
    </rPh>
    <rPh sb="23" eb="26">
      <t>ワカヤマ</t>
    </rPh>
    <phoneticPr fontId="3"/>
  </si>
  <si>
    <t>①松戸ＦⅠ
②松戸ＦⅠ
③</t>
    <rPh sb="1" eb="3">
      <t>マツド</t>
    </rPh>
    <rPh sb="7" eb="9">
      <t>マツド</t>
    </rPh>
    <phoneticPr fontId="3"/>
  </si>
  <si>
    <t>①平塚ＦⅡ
②平塚ＦⅡ
③平塚ＦⅡ</t>
    <rPh sb="1" eb="3">
      <t>ヒラツカ</t>
    </rPh>
    <rPh sb="7" eb="9">
      <t>ヒラツカ</t>
    </rPh>
    <rPh sb="13" eb="15">
      <t>ヒラツカ</t>
    </rPh>
    <phoneticPr fontId="3"/>
  </si>
  <si>
    <r>
      <t>①青森ＦⅠ
②</t>
    </r>
    <r>
      <rPr>
        <sz val="9"/>
        <rFont val="ＭＳ Ｐゴシック"/>
        <family val="3"/>
        <charset val="128"/>
      </rPr>
      <t>青森FⅠ、松戸FⅡ</t>
    </r>
    <r>
      <rPr>
        <sz val="11"/>
        <rFont val="ＭＳ Ｐゴシック"/>
        <family val="3"/>
        <charset val="128"/>
      </rPr>
      <t xml:space="preserve">
③</t>
    </r>
    <r>
      <rPr>
        <sz val="8"/>
        <rFont val="ＭＳ Ｐゴシック"/>
        <family val="3"/>
        <charset val="128"/>
      </rPr>
      <t>京王閣FⅠ、松戸FⅡ</t>
    </r>
    <rPh sb="1" eb="3">
      <t>アオモリ</t>
    </rPh>
    <rPh sb="7" eb="9">
      <t>アオモリ</t>
    </rPh>
    <rPh sb="12" eb="14">
      <t>マツド</t>
    </rPh>
    <rPh sb="18" eb="20">
      <t>ケイオウ</t>
    </rPh>
    <rPh sb="20" eb="21">
      <t>カク</t>
    </rPh>
    <rPh sb="24" eb="26">
      <t>マツド</t>
    </rPh>
    <phoneticPr fontId="3"/>
  </si>
  <si>
    <t>ＦⅡ♡</t>
  </si>
  <si>
    <t>ＦⅡ♡</t>
    <phoneticPr fontId="3"/>
  </si>
  <si>
    <t>FⅡミッド♡</t>
  </si>
  <si>
    <t>FⅡミッド♡</t>
    <phoneticPr fontId="3"/>
  </si>
  <si>
    <t>FⅠ♡</t>
  </si>
  <si>
    <t>FⅠ♡</t>
    <phoneticPr fontId="3"/>
  </si>
  <si>
    <t>ＦⅡ♡</t>
    <phoneticPr fontId="3"/>
  </si>
  <si>
    <r>
      <t>①京王閣ＦⅠ
②京王閣FⅠ、玉野FⅡ</t>
    </r>
    <r>
      <rPr>
        <sz val="8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③玉野ＦⅡ</t>
    </r>
    <rPh sb="1" eb="3">
      <t>ケイオウ</t>
    </rPh>
    <rPh sb="3" eb="4">
      <t>カク</t>
    </rPh>
    <rPh sb="8" eb="11">
      <t>ケイオウカク</t>
    </rPh>
    <rPh sb="14" eb="16">
      <t>タマノ</t>
    </rPh>
    <rPh sb="20" eb="22">
      <t>タマノ</t>
    </rPh>
    <phoneticPr fontId="3"/>
  </si>
  <si>
    <t>①青森ＦⅠ
②青森FⅠ、松戸FⅡ
③松戸FⅡ、京王閣ＦⅠ</t>
    <rPh sb="1" eb="3">
      <t>アオモリ</t>
    </rPh>
    <rPh sb="7" eb="9">
      <t>アオモリ</t>
    </rPh>
    <rPh sb="12" eb="14">
      <t>マツド</t>
    </rPh>
    <rPh sb="18" eb="20">
      <t>マツド</t>
    </rPh>
    <rPh sb="23" eb="25">
      <t>ケイオウ</t>
    </rPh>
    <rPh sb="25" eb="26">
      <t>カク</t>
    </rPh>
    <phoneticPr fontId="3"/>
  </si>
  <si>
    <t>ネット投票計</t>
    <rPh sb="3" eb="5">
      <t>トウヒョウ</t>
    </rPh>
    <rPh sb="5" eb="6">
      <t>ケイ</t>
    </rPh>
    <phoneticPr fontId="3"/>
  </si>
  <si>
    <t>令和6年4月10日</t>
  </si>
  <si>
    <t>令和 6年度  四日市競輪  ＦII  日永うちわ　中京スポ　スマリレ  臨時場外車券売場一覧</t>
  </si>
  <si>
    <t>No</t>
  </si>
  <si>
    <t>日次</t>
  </si>
  <si>
    <t>1日目</t>
  </si>
  <si>
    <t>2日目</t>
  </si>
  <si>
    <t>3日目</t>
  </si>
  <si>
    <t>総計</t>
  </si>
  <si>
    <t>開催日</t>
  </si>
  <si>
    <t xml:space="preserve"> 4月 8日（月）</t>
  </si>
  <si>
    <t xml:space="preserve"> 4月 9日（火）</t>
  </si>
  <si>
    <t xml:space="preserve"> 4月10日（水）</t>
  </si>
  <si>
    <t>売場名</t>
  </si>
  <si>
    <t>車券売上額</t>
  </si>
  <si>
    <t>四日市</t>
  </si>
  <si>
    <t>ＴＥＬ</t>
  </si>
  <si>
    <t>オッズパークケイリン２</t>
  </si>
  <si>
    <t>ケイドリ競輪３</t>
  </si>
  <si>
    <t>チャリロトＫＥＩＲＩＮ３</t>
  </si>
  <si>
    <t>ＷｉｎＴｉｃｋｅｔ競輪２</t>
  </si>
  <si>
    <t>（電投計）</t>
  </si>
  <si>
    <t>（本場計）</t>
  </si>
  <si>
    <t>豊橋</t>
  </si>
  <si>
    <t>松阪</t>
  </si>
  <si>
    <t>玉野</t>
  </si>
  <si>
    <t>【場間場外小計】</t>
  </si>
  <si>
    <t>サテライト石狩</t>
  </si>
  <si>
    <t>サテライト札幌</t>
  </si>
  <si>
    <t>サテライト石鳥谷</t>
  </si>
  <si>
    <t>サテライト秋田</t>
  </si>
  <si>
    <t>サテライト会津</t>
  </si>
  <si>
    <t>サテライトかしま</t>
  </si>
  <si>
    <t>サテライト水戸</t>
  </si>
  <si>
    <t>サテライトしおさい鹿島</t>
  </si>
  <si>
    <t>サテライト前橋</t>
  </si>
  <si>
    <t>サテライト花園寄居</t>
  </si>
  <si>
    <t>ラ・ピスタ新橋</t>
  </si>
  <si>
    <t>サテライト双葉</t>
  </si>
  <si>
    <t>サテライト信州ちくま</t>
  </si>
  <si>
    <t>サテライト中越</t>
  </si>
  <si>
    <t>サテライト新潟</t>
  </si>
  <si>
    <t>サテライト船橋</t>
  </si>
  <si>
    <t>サテライト成田</t>
  </si>
  <si>
    <t>サテライト横浜</t>
  </si>
  <si>
    <t>サテライト姫路</t>
  </si>
  <si>
    <t>サテライト笠岡</t>
  </si>
  <si>
    <t>サテライト徳島</t>
  </si>
  <si>
    <t>サテライトこまつ</t>
  </si>
  <si>
    <t>サテライト西予</t>
  </si>
  <si>
    <t>サテライト熊本新市街</t>
  </si>
  <si>
    <t>サテライト宇土</t>
  </si>
  <si>
    <t>サテライト八代</t>
  </si>
  <si>
    <t>サテライト玉東</t>
  </si>
  <si>
    <t>サテライト天草</t>
  </si>
  <si>
    <t>サテライト宮崎</t>
  </si>
  <si>
    <t>サテライト三股</t>
  </si>
  <si>
    <t>サテライト門川</t>
  </si>
  <si>
    <t>サテライトみぞべ</t>
  </si>
  <si>
    <t>サテライト鹿児島</t>
  </si>
  <si>
    <t>サテライトきもつき</t>
  </si>
  <si>
    <t>サテライト薩摩川内</t>
  </si>
  <si>
    <t>【専用場外小計】</t>
  </si>
  <si>
    <t>【場外小計】</t>
  </si>
  <si>
    <t>【総　　　　　計】</t>
  </si>
  <si>
    <t>【入場者】</t>
    <rPh sb="1" eb="3">
      <t>ニュウジョウ</t>
    </rPh>
    <rPh sb="3" eb="4">
      <t>シャ</t>
    </rPh>
    <phoneticPr fontId="3"/>
  </si>
  <si>
    <t>令和6年4月18日</t>
  </si>
  <si>
    <t>令和 6年度  四日市競輪  ＦI  桜霞杯　創刊７０周年　中スポ賞  臨時場外車券売場一覧</t>
  </si>
  <si>
    <t xml:space="preserve"> 4月16日（火）</t>
  </si>
  <si>
    <t xml:space="preserve"> 4月17日（水）</t>
  </si>
  <si>
    <t xml:space="preserve"> 4月18日（木）</t>
  </si>
  <si>
    <t>大宮</t>
  </si>
  <si>
    <t>川崎</t>
  </si>
  <si>
    <t>平塚</t>
  </si>
  <si>
    <t>伊東</t>
  </si>
  <si>
    <t>岐阜</t>
  </si>
  <si>
    <t>奈良</t>
  </si>
  <si>
    <t>京都向日町</t>
  </si>
  <si>
    <t>高知</t>
  </si>
  <si>
    <t>小倉</t>
  </si>
  <si>
    <t>佐世保</t>
  </si>
  <si>
    <t>別府</t>
  </si>
  <si>
    <t>サテライト六戸</t>
  </si>
  <si>
    <t>サテライト宮城</t>
  </si>
  <si>
    <t>サテライト福島</t>
  </si>
  <si>
    <t>サテライトあだたら</t>
  </si>
  <si>
    <t>ウインドーム館林（館林場外）</t>
  </si>
  <si>
    <t>利根西前売サービスセンター</t>
  </si>
  <si>
    <t>サテライト市原</t>
  </si>
  <si>
    <t>サテライト一宮</t>
  </si>
  <si>
    <t>サテライト湖南</t>
  </si>
  <si>
    <t>サテライト大阪</t>
  </si>
  <si>
    <t>サテライト阪神</t>
  </si>
  <si>
    <t>サテライト山陰</t>
  </si>
  <si>
    <t>サテライト山陽</t>
  </si>
  <si>
    <t>サテライト宇部</t>
  </si>
  <si>
    <t>サテライト観音寺</t>
  </si>
  <si>
    <t>サテライト南国</t>
  </si>
  <si>
    <t>サテライト北九州</t>
  </si>
  <si>
    <t>サテライト若松</t>
  </si>
  <si>
    <t>サテライト中洲</t>
  </si>
  <si>
    <t>サテライト宇佐</t>
  </si>
  <si>
    <t>【入場者】</t>
    <rPh sb="1" eb="4">
      <t>ニュウジョウシャ</t>
    </rPh>
    <phoneticPr fontId="3"/>
  </si>
  <si>
    <t>令和6年5月2日</t>
  </si>
  <si>
    <t>令和 6年度  四日市競輪  ＦI  名物なが餅　笹井屋杯　スポニチ  臨時場外車券売場一覧</t>
  </si>
  <si>
    <t xml:space="preserve"> 4月30日（火）</t>
  </si>
  <si>
    <t xml:space="preserve"> 5月 1日（水）</t>
  </si>
  <si>
    <t xml:space="preserve"> 5月 2日（木）</t>
  </si>
  <si>
    <t>重勝式</t>
    <rPh sb="0" eb="3">
      <t>ジュウカツシキ</t>
    </rPh>
    <phoneticPr fontId="3"/>
  </si>
  <si>
    <t>函館</t>
  </si>
  <si>
    <t>青森</t>
  </si>
  <si>
    <t>西武園</t>
  </si>
  <si>
    <t>静岡</t>
  </si>
  <si>
    <t>名古屋</t>
  </si>
  <si>
    <t>大垣</t>
  </si>
  <si>
    <t>富山</t>
  </si>
  <si>
    <t>広島</t>
  </si>
  <si>
    <t>防府</t>
  </si>
  <si>
    <t>高松</t>
  </si>
  <si>
    <t>小松島</t>
  </si>
  <si>
    <t>久留米</t>
  </si>
  <si>
    <t>武雄</t>
  </si>
  <si>
    <t>サテライト松風</t>
  </si>
  <si>
    <t>藤崎場外</t>
  </si>
  <si>
    <t>青森前売ＳＣ</t>
  </si>
  <si>
    <t>サテライト男鹿</t>
  </si>
  <si>
    <t>サテライト六郷</t>
  </si>
  <si>
    <t>駅前ＳＣ</t>
  </si>
  <si>
    <t>サテライト鴨島</t>
  </si>
  <si>
    <t>サテライト久留米</t>
  </si>
  <si>
    <t>サテライト武雄</t>
  </si>
  <si>
    <t>令和6年5月16日</t>
  </si>
  <si>
    <t>令和 6年度  四日市競輪  ＦII  ウィンチケットミッドナイト競輪  臨時場外車券売場一覧</t>
  </si>
  <si>
    <t xml:space="preserve"> 5月14日（火）</t>
  </si>
  <si>
    <t xml:space="preserve"> 5月15日（水）</t>
  </si>
  <si>
    <t xml:space="preserve"> 5月16日（木）</t>
  </si>
  <si>
    <t>チャリロトＫＥＩＲＩＮ２</t>
  </si>
  <si>
    <t>ケイドリ競輪２</t>
  </si>
  <si>
    <t>重勝式</t>
    <rPh sb="0" eb="2">
      <t>シゲカツ</t>
    </rPh>
    <rPh sb="2" eb="3">
      <t>シキ</t>
    </rPh>
    <phoneticPr fontId="40"/>
  </si>
  <si>
    <t>ＷｉｎＴｉｃｋｅｔ競輪３</t>
  </si>
  <si>
    <t>令和6年6月3日</t>
  </si>
  <si>
    <t>令和 6年度  四日市競輪  ＦII  オッズパーク杯  臨時場外車券売場一覧</t>
  </si>
  <si>
    <t xml:space="preserve"> 6月 1日（土）</t>
  </si>
  <si>
    <t xml:space="preserve"> 6月 2日（日）</t>
  </si>
  <si>
    <t xml:space="preserve"> 6月 3日（月）</t>
  </si>
  <si>
    <t>令和6年6月13日</t>
  </si>
  <si>
    <t>令和 6年度  四日市競輪  ＦI  能支　ゆうゆう会館協賛　中スポ  臨時場外車券売場一覧</t>
  </si>
  <si>
    <t xml:space="preserve"> 6月11日（火）</t>
  </si>
  <si>
    <t xml:space="preserve"> 6月12日（水）</t>
  </si>
  <si>
    <t xml:space="preserve"> 6月13日（木）</t>
  </si>
  <si>
    <t>いわき平</t>
  </si>
  <si>
    <t>福井</t>
  </si>
  <si>
    <t>和歌山</t>
  </si>
  <si>
    <t>郡山場外</t>
  </si>
  <si>
    <t>サテライト津山</t>
  </si>
  <si>
    <t>サテライト阿久根</t>
  </si>
  <si>
    <t>【入場者】</t>
    <rPh sb="1" eb="4">
      <t>ニュウジョウシャ</t>
    </rPh>
    <phoneticPr fontId="40"/>
  </si>
  <si>
    <t>令和6年6月22日</t>
  </si>
  <si>
    <t>令和 6年度  四日市競輪  ＦII  ヤクルト東海カップ  臨時場外車券売場一覧</t>
  </si>
  <si>
    <t xml:space="preserve"> 6月20日（木）</t>
  </si>
  <si>
    <t xml:space="preserve"> 6月21日（金）</t>
  </si>
  <si>
    <t xml:space="preserve"> 6月22日（土）</t>
  </si>
  <si>
    <t>令和6年9月28日</t>
  </si>
  <si>
    <t>令和 6年度  四日市競輪  ＦI  スピチャン杯　スポーツ報知賞  臨時場外車券売場一覧</t>
  </si>
  <si>
    <t xml:space="preserve"> 9月26日（木）</t>
  </si>
  <si>
    <t xml:space="preserve"> 9月27日（金）</t>
  </si>
  <si>
    <t xml:space="preserve"> 9月28日（土）</t>
  </si>
  <si>
    <t>弥彦</t>
  </si>
  <si>
    <t>取手</t>
  </si>
  <si>
    <t>小田原</t>
  </si>
  <si>
    <t>岸和田</t>
  </si>
  <si>
    <t>松山</t>
  </si>
  <si>
    <t>熊本</t>
  </si>
  <si>
    <t>二番町前売ＳＣ</t>
  </si>
  <si>
    <t>令和6年10月8日</t>
  </si>
  <si>
    <t>10月 6日（日）</t>
  </si>
  <si>
    <t>10月 7日（月）</t>
  </si>
  <si>
    <t>10月 8日（火）</t>
  </si>
  <si>
    <t>７前</t>
    <rPh sb="1" eb="2">
      <t>マエ</t>
    </rPh>
    <phoneticPr fontId="3"/>
  </si>
  <si>
    <t>８前</t>
    <rPh sb="1" eb="2">
      <t>マエ</t>
    </rPh>
    <phoneticPr fontId="3"/>
  </si>
  <si>
    <t>①久留米
②久留米
③久留米</t>
    <rPh sb="1" eb="4">
      <t>クルメ</t>
    </rPh>
    <rPh sb="6" eb="9">
      <t>クルメ</t>
    </rPh>
    <rPh sb="11" eb="14">
      <t>クルメ</t>
    </rPh>
    <phoneticPr fontId="3"/>
  </si>
  <si>
    <t>①青森ＦⅠ
②青森ＦⅠ
③青森ＦⅠ</t>
    <rPh sb="1" eb="3">
      <t>アオモリ</t>
    </rPh>
    <phoneticPr fontId="3"/>
  </si>
  <si>
    <t>①奈良ＦⅠ
②伊東温泉ＦⅠ
③伊東温泉ＦⅠ</t>
    <rPh sb="1" eb="3">
      <t>ナラ</t>
    </rPh>
    <rPh sb="7" eb="9">
      <t>イトウ</t>
    </rPh>
    <rPh sb="9" eb="11">
      <t>オンセン</t>
    </rPh>
    <phoneticPr fontId="3"/>
  </si>
  <si>
    <t>①前橋
②前橋
③前橋</t>
    <rPh sb="1" eb="3">
      <t>マエバシ</t>
    </rPh>
    <rPh sb="5" eb="7">
      <t>マエバシ</t>
    </rPh>
    <rPh sb="9" eb="11">
      <t>マエバシ</t>
    </rPh>
    <phoneticPr fontId="3"/>
  </si>
  <si>
    <t>①
②小倉ＦⅡ
③小倉ＦⅡ</t>
    <rPh sb="3" eb="5">
      <t>コクラ</t>
    </rPh>
    <phoneticPr fontId="3"/>
  </si>
  <si>
    <t>①玉野ＦⅡ
②
③</t>
    <rPh sb="1" eb="3">
      <t>タマノ</t>
    </rPh>
    <phoneticPr fontId="3"/>
  </si>
  <si>
    <t>①玉野
②玉野
③玉野</t>
    <rPh sb="1" eb="3">
      <t>タマノ</t>
    </rPh>
    <rPh sb="5" eb="7">
      <t>タマノ</t>
    </rPh>
    <rPh sb="9" eb="11">
      <t>タマノ</t>
    </rPh>
    <phoneticPr fontId="3"/>
  </si>
  <si>
    <t>①前橋、向日町
②前橋、向日町
③前橋、向日町</t>
    <rPh sb="1" eb="3">
      <t>マエバシ</t>
    </rPh>
    <rPh sb="4" eb="7">
      <t>ムコウマチ</t>
    </rPh>
    <phoneticPr fontId="3"/>
  </si>
  <si>
    <t>ＦⅡミッド</t>
    <phoneticPr fontId="3"/>
  </si>
  <si>
    <t>FⅡ</t>
    <phoneticPr fontId="3"/>
  </si>
  <si>
    <t>FⅠ</t>
    <phoneticPr fontId="3"/>
  </si>
  <si>
    <t>７後</t>
    <rPh sb="1" eb="2">
      <t>アト</t>
    </rPh>
    <phoneticPr fontId="3"/>
  </si>
  <si>
    <t>９</t>
    <phoneticPr fontId="3"/>
  </si>
  <si>
    <t>８後</t>
    <rPh sb="1" eb="2">
      <t>アト</t>
    </rPh>
    <phoneticPr fontId="3"/>
  </si>
  <si>
    <t>１０前</t>
    <rPh sb="2" eb="3">
      <t>マエ</t>
    </rPh>
    <phoneticPr fontId="3"/>
  </si>
  <si>
    <t>１１前</t>
    <rPh sb="2" eb="3">
      <t>マエ</t>
    </rPh>
    <phoneticPr fontId="3"/>
  </si>
  <si>
    <t>１２</t>
    <phoneticPr fontId="3"/>
  </si>
  <si>
    <t>１１後</t>
    <rPh sb="2" eb="3">
      <t>アト</t>
    </rPh>
    <phoneticPr fontId="3"/>
  </si>
  <si>
    <t>１０後</t>
    <rPh sb="2" eb="3">
      <t>アト</t>
    </rPh>
    <phoneticPr fontId="3"/>
  </si>
  <si>
    <t>令和6年10月17日</t>
  </si>
  <si>
    <t>令和 6年度  四日市競輪  ＦII  萬古焼協賛　ニッカン・コム賞  臨時場外車券売場一覧</t>
  </si>
  <si>
    <t>10月15日（火）</t>
  </si>
  <si>
    <t>10月16日（水）</t>
  </si>
  <si>
    <t>10月17日（木）</t>
  </si>
  <si>
    <t>重勝式</t>
    <rPh sb="0" eb="1">
      <t>ジュウ</t>
    </rPh>
    <rPh sb="1" eb="2">
      <t>カ</t>
    </rPh>
    <rPh sb="2" eb="3">
      <t>シキ</t>
    </rPh>
    <phoneticPr fontId="40"/>
  </si>
  <si>
    <t>７前</t>
    <rPh sb="1" eb="2">
      <t>マエ</t>
    </rPh>
    <phoneticPr fontId="3"/>
  </si>
  <si>
    <t>８前</t>
    <rPh sb="1" eb="2">
      <t>マエ</t>
    </rPh>
    <phoneticPr fontId="3"/>
  </si>
  <si>
    <t>７後</t>
    <rPh sb="1" eb="2">
      <t>アト</t>
    </rPh>
    <phoneticPr fontId="3"/>
  </si>
  <si>
    <t>９</t>
    <phoneticPr fontId="3"/>
  </si>
  <si>
    <t>８後</t>
    <rPh sb="1" eb="2">
      <t>アト</t>
    </rPh>
    <phoneticPr fontId="3"/>
  </si>
  <si>
    <t>１０前</t>
    <rPh sb="2" eb="3">
      <t>マエ</t>
    </rPh>
    <phoneticPr fontId="3"/>
  </si>
  <si>
    <t>１１前</t>
    <rPh sb="2" eb="3">
      <t>マエ</t>
    </rPh>
    <phoneticPr fontId="3"/>
  </si>
  <si>
    <t>１２</t>
    <phoneticPr fontId="3"/>
  </si>
  <si>
    <t>１１後</t>
    <rPh sb="2" eb="3">
      <t>アト</t>
    </rPh>
    <phoneticPr fontId="3"/>
  </si>
  <si>
    <t>１０後</t>
    <rPh sb="2" eb="3">
      <t>アト</t>
    </rPh>
    <phoneticPr fontId="3"/>
  </si>
  <si>
    <t>令和6年11月1日</t>
  </si>
  <si>
    <t>令和 6年度  四日市競輪  ＦII  シン・ＴＩＰＳＴＡＲ杯  臨時場外車券売場一覧</t>
  </si>
  <si>
    <t>10月30日（水）</t>
  </si>
  <si>
    <t>10月31日（木）</t>
  </si>
  <si>
    <t>11月 1日（金）</t>
  </si>
  <si>
    <t>令和6年11月10日</t>
  </si>
  <si>
    <t>令和 6年度  四日市競輪  ＧIII  泗水杯争奪戦  臨時場外車券売場一覧</t>
  </si>
  <si>
    <t>4日目</t>
  </si>
  <si>
    <t>11月 7日（木）</t>
  </si>
  <si>
    <t>11月 8日（金）</t>
  </si>
  <si>
    <t>11月 9日（土）</t>
  </si>
  <si>
    <t>11月10日（日）</t>
  </si>
  <si>
    <t>K3重勝式(Kドリームス)</t>
    <rPh sb="2" eb="4">
      <t>シゲカツ</t>
    </rPh>
    <rPh sb="4" eb="5">
      <t>シキ</t>
    </rPh>
    <phoneticPr fontId="40"/>
  </si>
  <si>
    <t>前橋</t>
  </si>
  <si>
    <t>立川</t>
  </si>
  <si>
    <t>松戸</t>
  </si>
  <si>
    <t>川越場外</t>
  </si>
  <si>
    <t>サテライト安田</t>
  </si>
  <si>
    <t>令和6年12月8日</t>
  </si>
  <si>
    <t>令和 6年度  四日市競輪  ＦII  ２１ｐｒｏ杯　中京スポーツ賞  臨時場外車券売場一覧</t>
  </si>
  <si>
    <t>12月 6日（金）</t>
  </si>
  <si>
    <t>12月 7日（土）</t>
  </si>
  <si>
    <t>12月 8日（日）</t>
  </si>
  <si>
    <t>①久留米
②久留米
③久留米</t>
    <rPh sb="1" eb="4">
      <t>クルメ</t>
    </rPh>
    <rPh sb="6" eb="9">
      <t>クルメ</t>
    </rPh>
    <rPh sb="11" eb="14">
      <t>クルメ</t>
    </rPh>
    <phoneticPr fontId="3"/>
  </si>
  <si>
    <t>①青森ＦⅠ
②青森ＦⅠ
③青森ＦⅠ</t>
    <rPh sb="1" eb="3">
      <t>アオモリ</t>
    </rPh>
    <rPh sb="7" eb="9">
      <t>アオモリ</t>
    </rPh>
    <rPh sb="13" eb="15">
      <t>アオモリ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</si>
</sst>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aaa"/>
    <numFmt numFmtId="177" formatCode="m/d;@"/>
    <numFmt numFmtId="178" formatCode="0.0%"/>
    <numFmt numFmtId="179" formatCode="#,##0_ "/>
    <numFmt numFmtId="180" formatCode="#,##0_);[Red]\(#,##0\)"/>
    <numFmt numFmtId="181" formatCode="#,##0;&quot;▲ &quot;#,##0"/>
    <numFmt numFmtId="182" formatCode="m&quot;月&quot;d&quot;日&quot;&quot;（&quot;aaa&quot;）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0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0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0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31" fillId="0" borderId="0" applyFont="0" applyBorder="0" applyAlignment="0" applyProtection="0"/>
    <xf numFmtId="0" fontId="32" fillId="0" borderId="0" applyFont="0" applyBorder="0" applyAlignment="0" applyProtection="0"/>
    <xf numFmtId="0" fontId="1" fillId="0" borderId="0" applyFont="0" applyBorder="0" applyAlignment="0" applyProtection="0"/>
    <xf numFmtId="0" fontId="24" fillId="4" borderId="0" applyNumberFormat="0" applyBorder="0" applyAlignment="0" applyProtection="0">
      <alignment vertical="center"/>
    </xf>
    <xf numFmtId="0" fontId="1" fillId="0" borderId="0" applyFont="0" applyBorder="0" applyAlignment="0" applyProtection="0"/>
    <xf numFmtId="0" fontId="1" fillId="0" borderId="0" applyFont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7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177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38" fontId="1" fillId="0" borderId="13" xfId="33" applyFont="1" applyFill="1" applyBorder="1">
      <alignment vertical="center"/>
    </xf>
    <xf numFmtId="38" fontId="1" fillId="0" borderId="14" xfId="33" applyFont="1" applyFill="1" applyBorder="1">
      <alignment vertical="center"/>
    </xf>
    <xf numFmtId="177" fontId="1" fillId="0" borderId="1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center" vertical="center"/>
    </xf>
    <xf numFmtId="38" fontId="1" fillId="0" borderId="18" xfId="33" applyFont="1" applyFill="1" applyBorder="1">
      <alignment vertical="center"/>
    </xf>
    <xf numFmtId="38" fontId="1" fillId="0" borderId="19" xfId="33" applyFont="1" applyFill="1" applyBorder="1">
      <alignment vertical="center"/>
    </xf>
    <xf numFmtId="0" fontId="1" fillId="0" borderId="20" xfId="0" applyFont="1" applyBorder="1">
      <alignment vertical="center"/>
    </xf>
    <xf numFmtId="38" fontId="1" fillId="24" borderId="21" xfId="0" applyNumberFormat="1" applyFont="1" applyFill="1" applyBorder="1">
      <alignment vertical="center"/>
    </xf>
    <xf numFmtId="38" fontId="1" fillId="24" borderId="22" xfId="0" applyNumberFormat="1" applyFont="1" applyFill="1" applyBorder="1">
      <alignment vertical="center"/>
    </xf>
    <xf numFmtId="0" fontId="6" fillId="25" borderId="23" xfId="0" applyFont="1" applyFill="1" applyBorder="1" applyAlignment="1">
      <alignment horizontal="centerContinuous" vertical="center"/>
    </xf>
    <xf numFmtId="177" fontId="5" fillId="25" borderId="24" xfId="0" applyNumberFormat="1" applyFont="1" applyFill="1" applyBorder="1" applyAlignment="1">
      <alignment horizontal="centerContinuous" vertical="center"/>
    </xf>
    <xf numFmtId="176" fontId="5" fillId="25" borderId="24" xfId="0" applyNumberFormat="1" applyFont="1" applyFill="1" applyBorder="1" applyAlignment="1">
      <alignment horizontal="centerContinuous" vertical="center"/>
    </xf>
    <xf numFmtId="0" fontId="5" fillId="25" borderId="25" xfId="0" applyFont="1" applyFill="1" applyBorder="1" applyAlignment="1">
      <alignment horizontal="centerContinuous" vertical="center"/>
    </xf>
    <xf numFmtId="0" fontId="1" fillId="0" borderId="26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26" borderId="27" xfId="0" applyFont="1" applyFill="1" applyBorder="1" applyAlignment="1">
      <alignment horizontal="centerContinuous" vertical="center"/>
    </xf>
    <xf numFmtId="0" fontId="1" fillId="26" borderId="28" xfId="0" applyFont="1" applyFill="1" applyBorder="1" applyAlignment="1">
      <alignment horizontal="centerContinuous" vertical="center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center" vertical="center"/>
    </xf>
    <xf numFmtId="177" fontId="1" fillId="0" borderId="33" xfId="0" applyNumberFormat="1" applyFont="1" applyFill="1" applyBorder="1" applyAlignment="1">
      <alignment horizontal="center" vertical="center"/>
    </xf>
    <xf numFmtId="38" fontId="1" fillId="0" borderId="0" xfId="0" applyNumberFormat="1" applyFont="1">
      <alignment vertical="center"/>
    </xf>
    <xf numFmtId="38" fontId="1" fillId="25" borderId="21" xfId="0" applyNumberFormat="1" applyFont="1" applyFill="1" applyBorder="1">
      <alignment vertical="center"/>
    </xf>
    <xf numFmtId="38" fontId="1" fillId="25" borderId="22" xfId="0" applyNumberFormat="1" applyFont="1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38" fontId="1" fillId="0" borderId="27" xfId="33" applyFont="1" applyFill="1" applyBorder="1">
      <alignment vertical="center"/>
    </xf>
    <xf numFmtId="38" fontId="1" fillId="0" borderId="28" xfId="33" applyFont="1" applyFill="1" applyBorder="1">
      <alignment vertical="center"/>
    </xf>
    <xf numFmtId="0" fontId="1" fillId="27" borderId="34" xfId="0" applyFont="1" applyFill="1" applyBorder="1" applyAlignment="1">
      <alignment horizontal="center" vertical="center"/>
    </xf>
    <xf numFmtId="0" fontId="1" fillId="27" borderId="35" xfId="0" applyFont="1" applyFill="1" applyBorder="1" applyAlignment="1">
      <alignment horizontal="center" vertical="center"/>
    </xf>
    <xf numFmtId="0" fontId="1" fillId="27" borderId="36" xfId="0" applyFont="1" applyFill="1" applyBorder="1" applyAlignment="1">
      <alignment horizontal="center" vertical="center"/>
    </xf>
    <xf numFmtId="0" fontId="1" fillId="27" borderId="37" xfId="0" applyFont="1" applyFill="1" applyBorder="1" applyAlignment="1">
      <alignment horizontal="center" vertical="center"/>
    </xf>
    <xf numFmtId="0" fontId="1" fillId="27" borderId="38" xfId="0" applyFont="1" applyFill="1" applyBorder="1" applyAlignment="1">
      <alignment horizontal="center" vertical="center"/>
    </xf>
    <xf numFmtId="0" fontId="1" fillId="27" borderId="39" xfId="0" applyFont="1" applyFill="1" applyBorder="1" applyAlignment="1">
      <alignment horizontal="center" vertical="center"/>
    </xf>
    <xf numFmtId="0" fontId="1" fillId="27" borderId="40" xfId="0" applyFont="1" applyFill="1" applyBorder="1" applyAlignment="1">
      <alignment horizontal="center" vertical="center"/>
    </xf>
    <xf numFmtId="0" fontId="1" fillId="27" borderId="0" xfId="0" applyFont="1" applyFill="1" applyBorder="1" applyAlignment="1">
      <alignment horizontal="center" vertical="center"/>
    </xf>
    <xf numFmtId="0" fontId="1" fillId="27" borderId="41" xfId="0" applyFont="1" applyFill="1" applyBorder="1" applyAlignment="1">
      <alignment horizontal="center" vertical="center"/>
    </xf>
    <xf numFmtId="0" fontId="1" fillId="27" borderId="42" xfId="0" applyFont="1" applyFill="1" applyBorder="1" applyAlignment="1">
      <alignment horizontal="center" vertical="center"/>
    </xf>
    <xf numFmtId="0" fontId="1" fillId="27" borderId="18" xfId="0" applyFont="1" applyFill="1" applyBorder="1" applyAlignment="1">
      <alignment horizontal="center" vertical="center"/>
    </xf>
    <xf numFmtId="179" fontId="1" fillId="0" borderId="0" xfId="0" applyNumberFormat="1" applyFont="1">
      <alignment vertical="center"/>
    </xf>
    <xf numFmtId="38" fontId="1" fillId="24" borderId="43" xfId="0" applyNumberFormat="1" applyFont="1" applyFill="1" applyBorder="1">
      <alignment vertical="center"/>
    </xf>
    <xf numFmtId="38" fontId="1" fillId="25" borderId="43" xfId="0" applyNumberFormat="1" applyFont="1" applyFill="1" applyBorder="1">
      <alignment vertical="center"/>
    </xf>
    <xf numFmtId="0" fontId="1" fillId="26" borderId="18" xfId="0" applyFont="1" applyFill="1" applyBorder="1" applyAlignment="1">
      <alignment horizontal="center" vertical="center"/>
    </xf>
    <xf numFmtId="0" fontId="1" fillId="26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38" fontId="1" fillId="0" borderId="40" xfId="33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38" fontId="1" fillId="28" borderId="46" xfId="0" applyNumberFormat="1" applyFont="1" applyFill="1" applyBorder="1">
      <alignment vertical="center"/>
    </xf>
    <xf numFmtId="0" fontId="1" fillId="0" borderId="47" xfId="0" applyFont="1" applyBorder="1">
      <alignment vertical="center"/>
    </xf>
    <xf numFmtId="38" fontId="1" fillId="0" borderId="47" xfId="0" applyNumberFormat="1" applyFont="1" applyBorder="1">
      <alignment vertical="center"/>
    </xf>
    <xf numFmtId="0" fontId="1" fillId="27" borderId="15" xfId="0" applyFont="1" applyFill="1" applyBorder="1" applyAlignment="1">
      <alignment horizontal="center" vertical="center"/>
    </xf>
    <xf numFmtId="180" fontId="1" fillId="0" borderId="31" xfId="0" applyNumberFormat="1" applyFont="1" applyFill="1" applyBorder="1" applyAlignment="1">
      <alignment horizontal="right" vertical="center" shrinkToFit="1"/>
    </xf>
    <xf numFmtId="180" fontId="1" fillId="0" borderId="10" xfId="0" applyNumberFormat="1" applyFont="1" applyFill="1" applyBorder="1" applyAlignment="1">
      <alignment horizontal="right" vertical="center" shrinkToFit="1"/>
    </xf>
    <xf numFmtId="180" fontId="1" fillId="0" borderId="15" xfId="0" applyNumberFormat="1" applyFont="1" applyFill="1" applyBorder="1" applyAlignment="1">
      <alignment horizontal="right" vertical="center" shrinkToFit="1"/>
    </xf>
    <xf numFmtId="180" fontId="1" fillId="0" borderId="16" xfId="0" applyNumberFormat="1" applyFont="1" applyFill="1" applyBorder="1" applyAlignment="1">
      <alignment horizontal="right" vertical="center" shrinkToFit="1"/>
    </xf>
    <xf numFmtId="180" fontId="1" fillId="0" borderId="16" xfId="0" applyNumberFormat="1" applyFont="1" applyBorder="1" applyAlignment="1">
      <alignment horizontal="right" vertical="center" shrinkToFit="1"/>
    </xf>
    <xf numFmtId="180" fontId="1" fillId="24" borderId="21" xfId="0" applyNumberFormat="1" applyFont="1" applyFill="1" applyBorder="1" applyAlignment="1">
      <alignment horizontal="right" vertical="center"/>
    </xf>
    <xf numFmtId="180" fontId="1" fillId="24" borderId="48" xfId="0" applyNumberFormat="1" applyFont="1" applyFill="1" applyBorder="1" applyAlignment="1">
      <alignment horizontal="right" vertical="center"/>
    </xf>
    <xf numFmtId="180" fontId="1" fillId="25" borderId="21" xfId="0" applyNumberFormat="1" applyFont="1" applyFill="1" applyBorder="1" applyAlignment="1">
      <alignment horizontal="right" vertical="center"/>
    </xf>
    <xf numFmtId="180" fontId="1" fillId="25" borderId="48" xfId="0" applyNumberFormat="1" applyFont="1" applyFill="1" applyBorder="1" applyAlignment="1">
      <alignment horizontal="right" vertical="center"/>
    </xf>
    <xf numFmtId="180" fontId="1" fillId="0" borderId="44" xfId="0" applyNumberFormat="1" applyFont="1" applyBorder="1" applyAlignment="1">
      <alignment horizontal="right" vertical="center" shrinkToFit="1"/>
    </xf>
    <xf numFmtId="0" fontId="1" fillId="0" borderId="49" xfId="0" applyFont="1" applyBorder="1" applyAlignment="1">
      <alignment horizontal="center" vertical="center"/>
    </xf>
    <xf numFmtId="0" fontId="1" fillId="26" borderId="50" xfId="0" applyFont="1" applyFill="1" applyBorder="1" applyAlignment="1">
      <alignment horizontal="centerContinuous" vertical="center"/>
    </xf>
    <xf numFmtId="0" fontId="1" fillId="26" borderId="51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horizontal="right" vertical="center" shrinkToFit="1"/>
    </xf>
    <xf numFmtId="38" fontId="1" fillId="0" borderId="52" xfId="33" applyFont="1" applyFill="1" applyBorder="1">
      <alignment vertical="center"/>
    </xf>
    <xf numFmtId="38" fontId="1" fillId="0" borderId="53" xfId="33" applyFont="1" applyFill="1" applyBorder="1">
      <alignment vertical="center"/>
    </xf>
    <xf numFmtId="0" fontId="0" fillId="0" borderId="51" xfId="0" applyBorder="1" applyAlignment="1">
      <alignment vertical="center"/>
    </xf>
    <xf numFmtId="180" fontId="1" fillId="0" borderId="28" xfId="0" applyNumberFormat="1" applyFont="1" applyFill="1" applyBorder="1" applyAlignment="1">
      <alignment horizontal="right" vertical="center" shrinkToFit="1"/>
    </xf>
    <xf numFmtId="180" fontId="1" fillId="0" borderId="13" xfId="33" applyNumberFormat="1" applyFont="1" applyFill="1" applyBorder="1" applyAlignment="1">
      <alignment vertical="center"/>
    </xf>
    <xf numFmtId="180" fontId="1" fillId="0" borderId="54" xfId="33" applyNumberFormat="1" applyFont="1" applyFill="1" applyBorder="1" applyAlignment="1">
      <alignment vertical="center"/>
    </xf>
    <xf numFmtId="180" fontId="1" fillId="0" borderId="13" xfId="0" applyNumberFormat="1" applyFont="1" applyBorder="1">
      <alignment vertical="center"/>
    </xf>
    <xf numFmtId="180" fontId="1" fillId="0" borderId="55" xfId="33" applyNumberFormat="1" applyFont="1" applyFill="1" applyBorder="1" applyAlignment="1">
      <alignment vertical="center"/>
    </xf>
    <xf numFmtId="180" fontId="1" fillId="0" borderId="18" xfId="33" applyNumberFormat="1" applyFont="1" applyFill="1" applyBorder="1" applyAlignment="1">
      <alignment vertical="center"/>
    </xf>
    <xf numFmtId="180" fontId="1" fillId="0" borderId="56" xfId="33" applyNumberFormat="1" applyFont="1" applyFill="1" applyBorder="1" applyAlignment="1">
      <alignment vertical="center"/>
    </xf>
    <xf numFmtId="180" fontId="1" fillId="0" borderId="27" xfId="33" applyNumberFormat="1" applyFont="1" applyFill="1" applyBorder="1" applyAlignment="1">
      <alignment vertical="center"/>
    </xf>
    <xf numFmtId="180" fontId="1" fillId="0" borderId="13" xfId="0" applyNumberFormat="1" applyFont="1" applyFill="1" applyBorder="1">
      <alignment vertical="center"/>
    </xf>
    <xf numFmtId="180" fontId="1" fillId="0" borderId="52" xfId="33" applyNumberFormat="1" applyFont="1" applyFill="1" applyBorder="1" applyAlignment="1">
      <alignment vertical="center"/>
    </xf>
    <xf numFmtId="180" fontId="1" fillId="0" borderId="27" xfId="0" applyNumberFormat="1" applyFont="1" applyFill="1" applyBorder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1" fillId="0" borderId="4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6" fillId="0" borderId="0" xfId="0" applyFont="1">
      <alignment vertical="center"/>
    </xf>
    <xf numFmtId="0" fontId="1" fillId="26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38" fontId="1" fillId="0" borderId="57" xfId="33" applyFont="1" applyFill="1" applyBorder="1">
      <alignment vertical="center"/>
    </xf>
    <xf numFmtId="38" fontId="1" fillId="0" borderId="58" xfId="33" applyFont="1" applyFill="1" applyBorder="1">
      <alignment vertical="center"/>
    </xf>
    <xf numFmtId="38" fontId="1" fillId="0" borderId="54" xfId="33" applyFont="1" applyFill="1" applyBorder="1">
      <alignment vertical="center"/>
    </xf>
    <xf numFmtId="38" fontId="16" fillId="0" borderId="47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shrinkToFit="1"/>
    </xf>
    <xf numFmtId="180" fontId="1" fillId="0" borderId="56" xfId="0" applyNumberFormat="1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180" fontId="1" fillId="0" borderId="18" xfId="0" applyNumberFormat="1" applyFont="1" applyBorder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49" fontId="1" fillId="0" borderId="59" xfId="0" applyNumberFormat="1" applyFont="1" applyFill="1" applyBorder="1" applyAlignment="1">
      <alignment horizontal="center" vertical="center"/>
    </xf>
    <xf numFmtId="177" fontId="1" fillId="0" borderId="60" xfId="0" applyNumberFormat="1" applyFont="1" applyFill="1" applyBorder="1" applyAlignment="1">
      <alignment horizontal="center" vertical="center"/>
    </xf>
    <xf numFmtId="176" fontId="1" fillId="0" borderId="61" xfId="0" applyNumberFormat="1" applyFont="1" applyFill="1" applyBorder="1" applyAlignment="1">
      <alignment horizontal="center" vertical="center"/>
    </xf>
    <xf numFmtId="177" fontId="1" fillId="0" borderId="62" xfId="0" applyNumberFormat="1" applyFont="1" applyFill="1" applyBorder="1" applyAlignment="1">
      <alignment horizontal="center" vertical="center"/>
    </xf>
    <xf numFmtId="180" fontId="1" fillId="0" borderId="63" xfId="33" applyNumberFormat="1" applyFont="1" applyFill="1" applyBorder="1" applyAlignment="1">
      <alignment vertical="center"/>
    </xf>
    <xf numFmtId="180" fontId="1" fillId="0" borderId="52" xfId="0" applyNumberFormat="1" applyFont="1" applyFill="1" applyBorder="1">
      <alignment vertical="center"/>
    </xf>
    <xf numFmtId="180" fontId="1" fillId="0" borderId="53" xfId="0" applyNumberFormat="1" applyFont="1" applyFill="1" applyBorder="1" applyAlignment="1">
      <alignment horizontal="right" vertical="center" shrinkToFit="1"/>
    </xf>
    <xf numFmtId="0" fontId="0" fillId="0" borderId="60" xfId="0" applyFont="1" applyFill="1" applyBorder="1" applyAlignment="1">
      <alignment horizontal="center" vertical="center" shrinkToFit="1"/>
    </xf>
    <xf numFmtId="180" fontId="1" fillId="29" borderId="13" xfId="0" applyNumberFormat="1" applyFont="1" applyFill="1" applyBorder="1">
      <alignment vertical="center"/>
    </xf>
    <xf numFmtId="38" fontId="1" fillId="0" borderId="64" xfId="33" applyFont="1" applyFill="1" applyBorder="1">
      <alignment vertical="center"/>
    </xf>
    <xf numFmtId="38" fontId="1" fillId="30" borderId="64" xfId="33" applyFont="1" applyFill="1" applyBorder="1">
      <alignment vertical="center"/>
    </xf>
    <xf numFmtId="38" fontId="1" fillId="0" borderId="65" xfId="33" applyFont="1" applyFill="1" applyBorder="1">
      <alignment vertical="center"/>
    </xf>
    <xf numFmtId="0" fontId="0" fillId="0" borderId="0" xfId="0" applyFont="1">
      <alignment vertical="center"/>
    </xf>
    <xf numFmtId="178" fontId="0" fillId="0" borderId="0" xfId="0" applyNumberForma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26" borderId="56" xfId="0" applyFont="1" applyFill="1" applyBorder="1" applyAlignment="1">
      <alignment horizontal="centerContinuous" vertical="center"/>
    </xf>
    <xf numFmtId="0" fontId="1" fillId="26" borderId="55" xfId="0" applyFont="1" applyFill="1" applyBorder="1" applyAlignment="1">
      <alignment horizontal="center" vertical="center"/>
    </xf>
    <xf numFmtId="38" fontId="1" fillId="0" borderId="66" xfId="33" applyFont="1" applyFill="1" applyBorder="1">
      <alignment vertical="center"/>
    </xf>
    <xf numFmtId="38" fontId="1" fillId="0" borderId="63" xfId="33" applyFont="1" applyFill="1" applyBorder="1">
      <alignment vertical="center"/>
    </xf>
    <xf numFmtId="38" fontId="1" fillId="0" borderId="55" xfId="33" applyFont="1" applyFill="1" applyBorder="1">
      <alignment vertical="center"/>
    </xf>
    <xf numFmtId="0" fontId="1" fillId="0" borderId="67" xfId="0" applyFont="1" applyBorder="1">
      <alignment vertical="center"/>
    </xf>
    <xf numFmtId="49" fontId="0" fillId="0" borderId="2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horizontal="center" vertical="center"/>
    </xf>
    <xf numFmtId="49" fontId="0" fillId="0" borderId="5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9" fontId="0" fillId="0" borderId="0" xfId="0" applyNumberFormat="1" applyFont="1">
      <alignment vertical="center"/>
    </xf>
    <xf numFmtId="38" fontId="16" fillId="0" borderId="47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31" borderId="20" xfId="0" applyNumberFormat="1" applyFont="1" applyFill="1" applyBorder="1" applyAlignment="1">
      <alignment horizontal="center" vertical="center"/>
    </xf>
    <xf numFmtId="177" fontId="1" fillId="31" borderId="15" xfId="0" applyNumberFormat="1" applyFont="1" applyFill="1" applyBorder="1" applyAlignment="1">
      <alignment horizontal="center" vertical="center"/>
    </xf>
    <xf numFmtId="176" fontId="1" fillId="31" borderId="16" xfId="0" applyNumberFormat="1" applyFont="1" applyFill="1" applyBorder="1" applyAlignment="1">
      <alignment horizontal="center" vertical="center"/>
    </xf>
    <xf numFmtId="177" fontId="1" fillId="31" borderId="17" xfId="0" applyNumberFormat="1" applyFont="1" applyFill="1" applyBorder="1" applyAlignment="1">
      <alignment horizontal="center" vertical="center"/>
    </xf>
    <xf numFmtId="0" fontId="7" fillId="31" borderId="15" xfId="0" applyFont="1" applyFill="1" applyBorder="1" applyAlignment="1">
      <alignment horizontal="center" vertical="center" shrinkToFit="1"/>
    </xf>
    <xf numFmtId="38" fontId="1" fillId="31" borderId="55" xfId="33" applyFont="1" applyFill="1" applyBorder="1">
      <alignment vertical="center"/>
    </xf>
    <xf numFmtId="38" fontId="1" fillId="31" borderId="18" xfId="33" applyFont="1" applyFill="1" applyBorder="1">
      <alignment vertical="center"/>
    </xf>
    <xf numFmtId="38" fontId="1" fillId="31" borderId="19" xfId="33" applyFont="1" applyFill="1" applyBorder="1">
      <alignment vertical="center"/>
    </xf>
    <xf numFmtId="38" fontId="1" fillId="0" borderId="56" xfId="33" applyFont="1" applyFill="1" applyBorder="1">
      <alignment vertical="center"/>
    </xf>
    <xf numFmtId="0" fontId="1" fillId="32" borderId="27" xfId="0" applyFont="1" applyFill="1" applyBorder="1" applyAlignment="1">
      <alignment horizontal="centerContinuous" vertical="center"/>
    </xf>
    <xf numFmtId="0" fontId="1" fillId="32" borderId="28" xfId="0" applyFont="1" applyFill="1" applyBorder="1" applyAlignment="1">
      <alignment horizontal="centerContinuous" vertical="center"/>
    </xf>
    <xf numFmtId="0" fontId="1" fillId="32" borderId="18" xfId="0" applyFont="1" applyFill="1" applyBorder="1" applyAlignment="1">
      <alignment horizontal="center" vertical="center"/>
    </xf>
    <xf numFmtId="0" fontId="1" fillId="32" borderId="19" xfId="0" applyFont="1" applyFill="1" applyBorder="1" applyAlignment="1">
      <alignment horizontal="center" vertical="center"/>
    </xf>
    <xf numFmtId="0" fontId="0" fillId="0" borderId="70" xfId="0" applyFont="1" applyBorder="1">
      <alignment vertical="center"/>
    </xf>
    <xf numFmtId="0" fontId="1" fillId="32" borderId="30" xfId="0" applyFont="1" applyFill="1" applyBorder="1" applyAlignment="1">
      <alignment horizontal="centerContinuous" vertical="center"/>
    </xf>
    <xf numFmtId="0" fontId="1" fillId="32" borderId="20" xfId="0" applyFont="1" applyFill="1" applyBorder="1" applyAlignment="1">
      <alignment horizontal="center" vertical="center"/>
    </xf>
    <xf numFmtId="0" fontId="0" fillId="0" borderId="50" xfId="0" applyFont="1" applyBorder="1">
      <alignment vertical="center"/>
    </xf>
    <xf numFmtId="0" fontId="0" fillId="0" borderId="68" xfId="0" applyFont="1" applyBorder="1">
      <alignment vertical="center"/>
    </xf>
    <xf numFmtId="0" fontId="0" fillId="0" borderId="71" xfId="0" applyFont="1" applyBorder="1">
      <alignment vertical="center"/>
    </xf>
    <xf numFmtId="0" fontId="0" fillId="0" borderId="43" xfId="0" applyFont="1" applyBorder="1" applyAlignment="1">
      <alignment horizontal="center" vertical="center"/>
    </xf>
    <xf numFmtId="180" fontId="1" fillId="0" borderId="34" xfId="0" applyNumberFormat="1" applyFont="1" applyBorder="1">
      <alignment vertical="center"/>
    </xf>
    <xf numFmtId="180" fontId="1" fillId="0" borderId="57" xfId="0" applyNumberFormat="1" applyFont="1" applyBorder="1">
      <alignment vertical="center"/>
    </xf>
    <xf numFmtId="180" fontId="1" fillId="0" borderId="58" xfId="0" applyNumberFormat="1" applyFont="1" applyBorder="1">
      <alignment vertical="center"/>
    </xf>
    <xf numFmtId="180" fontId="1" fillId="0" borderId="72" xfId="0" applyNumberFormat="1" applyFont="1" applyBorder="1">
      <alignment vertical="center"/>
    </xf>
    <xf numFmtId="180" fontId="1" fillId="0" borderId="73" xfId="0" applyNumberFormat="1" applyFont="1" applyBorder="1">
      <alignment vertical="center"/>
    </xf>
    <xf numFmtId="180" fontId="1" fillId="0" borderId="74" xfId="0" applyNumberFormat="1" applyFont="1" applyBorder="1">
      <alignment vertical="center"/>
    </xf>
    <xf numFmtId="180" fontId="1" fillId="0" borderId="39" xfId="0" applyNumberFormat="1" applyFont="1" applyBorder="1">
      <alignment vertical="center"/>
    </xf>
    <xf numFmtId="180" fontId="1" fillId="0" borderId="64" xfId="0" applyNumberFormat="1" applyFont="1" applyBorder="1">
      <alignment vertical="center"/>
    </xf>
    <xf numFmtId="180" fontId="1" fillId="0" borderId="65" xfId="0" applyNumberFormat="1" applyFont="1" applyBorder="1">
      <alignment vertical="center"/>
    </xf>
    <xf numFmtId="180" fontId="1" fillId="0" borderId="44" xfId="0" applyNumberFormat="1" applyFont="1" applyBorder="1">
      <alignment vertical="center"/>
    </xf>
    <xf numFmtId="180" fontId="1" fillId="0" borderId="30" xfId="0" applyNumberFormat="1" applyFont="1" applyBorder="1">
      <alignment vertical="center"/>
    </xf>
    <xf numFmtId="180" fontId="1" fillId="0" borderId="27" xfId="0" applyNumberFormat="1" applyFont="1" applyBorder="1">
      <alignment vertical="center"/>
    </xf>
    <xf numFmtId="180" fontId="1" fillId="0" borderId="28" xfId="0" applyNumberFormat="1" applyFont="1" applyBorder="1">
      <alignment vertical="center"/>
    </xf>
    <xf numFmtId="180" fontId="1" fillId="0" borderId="75" xfId="0" applyNumberFormat="1" applyFont="1" applyBorder="1">
      <alignment vertical="center"/>
    </xf>
    <xf numFmtId="180" fontId="1" fillId="0" borderId="21" xfId="0" applyNumberFormat="1" applyFont="1" applyBorder="1">
      <alignment vertical="center"/>
    </xf>
    <xf numFmtId="180" fontId="1" fillId="0" borderId="22" xfId="0" applyNumberFormat="1" applyFont="1" applyBorder="1">
      <alignment vertical="center"/>
    </xf>
    <xf numFmtId="180" fontId="1" fillId="0" borderId="0" xfId="0" applyNumberFormat="1" applyFont="1">
      <alignment vertical="center"/>
    </xf>
    <xf numFmtId="0" fontId="0" fillId="29" borderId="13" xfId="0" applyFont="1" applyFill="1" applyBorder="1" applyAlignment="1">
      <alignment horizontal="center" vertical="center"/>
    </xf>
    <xf numFmtId="38" fontId="33" fillId="0" borderId="18" xfId="33" applyFont="1" applyFill="1" applyBorder="1">
      <alignment vertical="center"/>
    </xf>
    <xf numFmtId="38" fontId="33" fillId="0" borderId="55" xfId="33" applyFont="1" applyFill="1" applyBorder="1">
      <alignment vertical="center"/>
    </xf>
    <xf numFmtId="0" fontId="1" fillId="0" borderId="76" xfId="0" applyFont="1" applyBorder="1">
      <alignment vertical="center"/>
    </xf>
    <xf numFmtId="180" fontId="1" fillId="0" borderId="77" xfId="0" applyNumberFormat="1" applyFont="1" applyBorder="1">
      <alignment vertical="center"/>
    </xf>
    <xf numFmtId="0" fontId="27" fillId="0" borderId="0" xfId="0" applyFont="1" applyAlignment="1">
      <alignment horizontal="right" vertical="center"/>
    </xf>
    <xf numFmtId="0" fontId="1" fillId="26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80" fontId="1" fillId="29" borderId="0" xfId="0" applyNumberFormat="1" applyFont="1" applyFill="1" applyBorder="1">
      <alignment vertical="center"/>
    </xf>
    <xf numFmtId="0" fontId="0" fillId="0" borderId="10" xfId="0" applyFont="1" applyFill="1" applyBorder="1" applyAlignment="1">
      <alignment horizontal="center" vertical="center" wrapText="1" shrinkToFit="1"/>
    </xf>
    <xf numFmtId="38" fontId="1" fillId="0" borderId="10" xfId="33" applyFont="1" applyFill="1" applyBorder="1">
      <alignment vertical="center"/>
    </xf>
    <xf numFmtId="38" fontId="1" fillId="0" borderId="15" xfId="33" applyFont="1" applyFill="1" applyBorder="1">
      <alignment vertical="center"/>
    </xf>
    <xf numFmtId="38" fontId="1" fillId="31" borderId="15" xfId="33" applyFont="1" applyFill="1" applyBorder="1">
      <alignment vertical="center"/>
    </xf>
    <xf numFmtId="38" fontId="1" fillId="0" borderId="40" xfId="33" applyFont="1" applyFill="1" applyBorder="1">
      <alignment vertical="center"/>
    </xf>
    <xf numFmtId="0" fontId="1" fillId="0" borderId="78" xfId="0" applyFont="1" applyBorder="1">
      <alignment vertical="center"/>
    </xf>
    <xf numFmtId="38" fontId="1" fillId="24" borderId="48" xfId="0" applyNumberFormat="1" applyFont="1" applyFill="1" applyBorder="1">
      <alignment vertical="center"/>
    </xf>
    <xf numFmtId="38" fontId="1" fillId="25" borderId="48" xfId="0" applyNumberFormat="1" applyFont="1" applyFill="1" applyBorder="1">
      <alignment vertical="center"/>
    </xf>
    <xf numFmtId="38" fontId="1" fillId="0" borderId="34" xfId="33" applyFont="1" applyFill="1" applyBorder="1">
      <alignment vertical="center"/>
    </xf>
    <xf numFmtId="38" fontId="1" fillId="0" borderId="29" xfId="33" applyFont="1" applyFill="1" applyBorder="1">
      <alignment vertical="center"/>
    </xf>
    <xf numFmtId="38" fontId="1" fillId="0" borderId="20" xfId="33" applyFont="1" applyFill="1" applyBorder="1">
      <alignment vertical="center"/>
    </xf>
    <xf numFmtId="38" fontId="1" fillId="31" borderId="20" xfId="33" applyFont="1" applyFill="1" applyBorder="1">
      <alignment vertical="center"/>
    </xf>
    <xf numFmtId="0" fontId="1" fillId="0" borderId="79" xfId="0" applyFont="1" applyBorder="1">
      <alignment vertical="center"/>
    </xf>
    <xf numFmtId="38" fontId="1" fillId="24" borderId="75" xfId="0" applyNumberFormat="1" applyFont="1" applyFill="1" applyBorder="1">
      <alignment vertical="center"/>
    </xf>
    <xf numFmtId="38" fontId="1" fillId="25" borderId="75" xfId="0" applyNumberFormat="1" applyFont="1" applyFill="1" applyBorder="1">
      <alignment vertical="center"/>
    </xf>
    <xf numFmtId="0" fontId="1" fillId="30" borderId="34" xfId="0" applyFont="1" applyFill="1" applyBorder="1" applyAlignment="1">
      <alignment horizontal="center" vertical="center"/>
    </xf>
    <xf numFmtId="0" fontId="1" fillId="30" borderId="35" xfId="0" applyFont="1" applyFill="1" applyBorder="1" applyAlignment="1">
      <alignment horizontal="center" vertical="center"/>
    </xf>
    <xf numFmtId="0" fontId="1" fillId="30" borderId="36" xfId="0" applyFont="1" applyFill="1" applyBorder="1" applyAlignment="1">
      <alignment horizontal="center" vertical="center"/>
    </xf>
    <xf numFmtId="0" fontId="1" fillId="30" borderId="37" xfId="0" applyFont="1" applyFill="1" applyBorder="1" applyAlignment="1">
      <alignment horizontal="center" vertical="center"/>
    </xf>
    <xf numFmtId="0" fontId="1" fillId="30" borderId="27" xfId="0" applyFont="1" applyFill="1" applyBorder="1" applyAlignment="1">
      <alignment horizontal="centerContinuous" vertical="center"/>
    </xf>
    <xf numFmtId="0" fontId="0" fillId="30" borderId="30" xfId="0" applyFont="1" applyFill="1" applyBorder="1" applyAlignment="1">
      <alignment horizontal="centerContinuous" vertical="center"/>
    </xf>
    <xf numFmtId="0" fontId="1" fillId="30" borderId="28" xfId="0" applyFont="1" applyFill="1" applyBorder="1" applyAlignment="1">
      <alignment horizontal="centerContinuous" vertical="center"/>
    </xf>
    <xf numFmtId="0" fontId="1" fillId="30" borderId="39" xfId="0" applyFont="1" applyFill="1" applyBorder="1" applyAlignment="1">
      <alignment horizontal="center" vertical="center"/>
    </xf>
    <xf numFmtId="0" fontId="1" fillId="30" borderId="40" xfId="0" applyFont="1" applyFill="1" applyBorder="1" applyAlignment="1">
      <alignment horizontal="center" vertical="center"/>
    </xf>
    <xf numFmtId="0" fontId="1" fillId="30" borderId="55" xfId="0" applyFont="1" applyFill="1" applyBorder="1" applyAlignment="1">
      <alignment horizontal="center" vertical="center"/>
    </xf>
    <xf numFmtId="0" fontId="1" fillId="30" borderId="18" xfId="0" applyFont="1" applyFill="1" applyBorder="1" applyAlignment="1">
      <alignment horizontal="center" vertical="center"/>
    </xf>
    <xf numFmtId="0" fontId="1" fillId="30" borderId="15" xfId="0" applyFont="1" applyFill="1" applyBorder="1" applyAlignment="1">
      <alignment horizontal="center" vertical="center"/>
    </xf>
    <xf numFmtId="0" fontId="1" fillId="30" borderId="20" xfId="0" applyFont="1" applyFill="1" applyBorder="1" applyAlignment="1">
      <alignment horizontal="center" vertical="center"/>
    </xf>
    <xf numFmtId="0" fontId="1" fillId="30" borderId="19" xfId="0" applyFont="1" applyFill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177" fontId="1" fillId="0" borderId="4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41" xfId="0" applyNumberFormat="1" applyFont="1" applyFill="1" applyBorder="1" applyAlignment="1">
      <alignment horizontal="center" vertical="center"/>
    </xf>
    <xf numFmtId="38" fontId="1" fillId="0" borderId="39" xfId="33" applyFont="1" applyFill="1" applyBorder="1">
      <alignment vertical="center"/>
    </xf>
    <xf numFmtId="10" fontId="1" fillId="0" borderId="0" xfId="0" applyNumberFormat="1" applyFont="1">
      <alignment vertical="center"/>
    </xf>
    <xf numFmtId="49" fontId="0" fillId="32" borderId="30" xfId="0" applyNumberFormat="1" applyFont="1" applyFill="1" applyBorder="1" applyAlignment="1">
      <alignment horizontal="center" vertical="center"/>
    </xf>
    <xf numFmtId="177" fontId="1" fillId="32" borderId="31" xfId="0" applyNumberFormat="1" applyFont="1" applyFill="1" applyBorder="1" applyAlignment="1">
      <alignment horizontal="center" vertical="center"/>
    </xf>
    <xf numFmtId="176" fontId="1" fillId="32" borderId="32" xfId="0" applyNumberFormat="1" applyFont="1" applyFill="1" applyBorder="1" applyAlignment="1">
      <alignment horizontal="center" vertical="center"/>
    </xf>
    <xf numFmtId="177" fontId="1" fillId="32" borderId="33" xfId="0" applyNumberFormat="1" applyFont="1" applyFill="1" applyBorder="1" applyAlignment="1">
      <alignment horizontal="center" vertical="center"/>
    </xf>
    <xf numFmtId="0" fontId="7" fillId="32" borderId="31" xfId="0" applyFont="1" applyFill="1" applyBorder="1" applyAlignment="1">
      <alignment horizontal="center" vertical="center" shrinkToFit="1"/>
    </xf>
    <xf numFmtId="38" fontId="1" fillId="32" borderId="66" xfId="33" applyFont="1" applyFill="1" applyBorder="1">
      <alignment vertical="center"/>
    </xf>
    <xf numFmtId="38" fontId="1" fillId="32" borderId="57" xfId="33" applyFont="1" applyFill="1" applyBorder="1">
      <alignment vertical="center"/>
    </xf>
    <xf numFmtId="38" fontId="1" fillId="32" borderId="35" xfId="33" applyFont="1" applyFill="1" applyBorder="1">
      <alignment vertical="center"/>
    </xf>
    <xf numFmtId="38" fontId="1" fillId="32" borderId="34" xfId="33" applyFont="1" applyFill="1" applyBorder="1">
      <alignment vertical="center"/>
    </xf>
    <xf numFmtId="38" fontId="1" fillId="32" borderId="58" xfId="33" applyFont="1" applyFill="1" applyBorder="1">
      <alignment vertical="center"/>
    </xf>
    <xf numFmtId="49" fontId="0" fillId="32" borderId="29" xfId="0" applyNumberFormat="1" applyFont="1" applyFill="1" applyBorder="1" applyAlignment="1">
      <alignment horizontal="center" vertical="center"/>
    </xf>
    <xf numFmtId="177" fontId="1" fillId="32" borderId="10" xfId="0" applyNumberFormat="1" applyFont="1" applyFill="1" applyBorder="1" applyAlignment="1">
      <alignment horizontal="center" vertical="center"/>
    </xf>
    <xf numFmtId="176" fontId="1" fillId="32" borderId="11" xfId="0" applyNumberFormat="1" applyFont="1" applyFill="1" applyBorder="1" applyAlignment="1">
      <alignment horizontal="center" vertical="center"/>
    </xf>
    <xf numFmtId="177" fontId="1" fillId="32" borderId="12" xfId="0" applyNumberFormat="1" applyFont="1" applyFill="1" applyBorder="1" applyAlignment="1">
      <alignment horizontal="center" vertical="center"/>
    </xf>
    <xf numFmtId="0" fontId="7" fillId="32" borderId="15" xfId="0" applyFont="1" applyFill="1" applyBorder="1" applyAlignment="1">
      <alignment horizontal="center" vertical="center" shrinkToFit="1"/>
    </xf>
    <xf numFmtId="38" fontId="1" fillId="32" borderId="55" xfId="33" applyFont="1" applyFill="1" applyBorder="1">
      <alignment vertical="center"/>
    </xf>
    <xf numFmtId="38" fontId="1" fillId="32" borderId="18" xfId="33" applyFont="1" applyFill="1" applyBorder="1">
      <alignment vertical="center"/>
    </xf>
    <xf numFmtId="38" fontId="1" fillId="32" borderId="15" xfId="33" applyFont="1" applyFill="1" applyBorder="1">
      <alignment vertical="center"/>
    </xf>
    <xf numFmtId="38" fontId="1" fillId="32" borderId="20" xfId="33" applyFont="1" applyFill="1" applyBorder="1">
      <alignment vertical="center"/>
    </xf>
    <xf numFmtId="38" fontId="1" fillId="32" borderId="14" xfId="33" applyFont="1" applyFill="1" applyBorder="1">
      <alignment vertical="center"/>
    </xf>
    <xf numFmtId="38" fontId="1" fillId="32" borderId="19" xfId="33" applyFont="1" applyFill="1" applyBorder="1">
      <alignment vertical="center"/>
    </xf>
    <xf numFmtId="0" fontId="7" fillId="32" borderId="10" xfId="0" applyFont="1" applyFill="1" applyBorder="1" applyAlignment="1">
      <alignment horizontal="center" vertical="center" shrinkToFit="1"/>
    </xf>
    <xf numFmtId="38" fontId="1" fillId="32" borderId="54" xfId="33" applyFont="1" applyFill="1" applyBorder="1">
      <alignment vertical="center"/>
    </xf>
    <xf numFmtId="38" fontId="1" fillId="32" borderId="13" xfId="33" applyFont="1" applyFill="1" applyBorder="1">
      <alignment vertical="center"/>
    </xf>
    <xf numFmtId="38" fontId="1" fillId="32" borderId="10" xfId="33" applyFont="1" applyFill="1" applyBorder="1">
      <alignment vertical="center"/>
    </xf>
    <xf numFmtId="38" fontId="1" fillId="32" borderId="29" xfId="33" applyFont="1" applyFill="1" applyBorder="1">
      <alignment vertical="center"/>
    </xf>
    <xf numFmtId="0" fontId="7" fillId="32" borderId="26" xfId="0" applyFont="1" applyFill="1" applyBorder="1" applyAlignment="1">
      <alignment horizontal="center" vertical="center" shrinkToFit="1"/>
    </xf>
    <xf numFmtId="38" fontId="1" fillId="32" borderId="64" xfId="33" applyFont="1" applyFill="1" applyBorder="1">
      <alignment vertical="center"/>
    </xf>
    <xf numFmtId="49" fontId="0" fillId="32" borderId="20" xfId="0" applyNumberFormat="1" applyFont="1" applyFill="1" applyBorder="1" applyAlignment="1">
      <alignment horizontal="center" vertical="center"/>
    </xf>
    <xf numFmtId="177" fontId="1" fillId="32" borderId="15" xfId="0" applyNumberFormat="1" applyFont="1" applyFill="1" applyBorder="1" applyAlignment="1">
      <alignment horizontal="center" vertical="center"/>
    </xf>
    <xf numFmtId="176" fontId="1" fillId="32" borderId="16" xfId="0" applyNumberFormat="1" applyFont="1" applyFill="1" applyBorder="1" applyAlignment="1">
      <alignment horizontal="center" vertical="center"/>
    </xf>
    <xf numFmtId="177" fontId="1" fillId="32" borderId="17" xfId="0" applyNumberFormat="1" applyFont="1" applyFill="1" applyBorder="1" applyAlignment="1">
      <alignment horizontal="center" vertical="center"/>
    </xf>
    <xf numFmtId="38" fontId="33" fillId="32" borderId="20" xfId="33" applyFont="1" applyFill="1" applyBorder="1">
      <alignment vertical="center"/>
    </xf>
    <xf numFmtId="38" fontId="33" fillId="32" borderId="18" xfId="33" applyFont="1" applyFill="1" applyBorder="1">
      <alignment vertical="center"/>
    </xf>
    <xf numFmtId="38" fontId="1" fillId="32" borderId="35" xfId="33" applyFont="1" applyFill="1" applyBorder="1" applyAlignment="1">
      <alignment horizontal="center" vertical="center" wrapText="1"/>
    </xf>
    <xf numFmtId="38" fontId="1" fillId="32" borderId="80" xfId="33" applyFont="1" applyFill="1" applyBorder="1" applyAlignment="1">
      <alignment horizontal="center" vertical="center" wrapText="1"/>
    </xf>
    <xf numFmtId="38" fontId="0" fillId="0" borderId="10" xfId="33" applyFont="1" applyFill="1" applyBorder="1" applyAlignment="1">
      <alignment horizontal="center" vertical="center" wrapText="1"/>
    </xf>
    <xf numFmtId="38" fontId="0" fillId="0" borderId="81" xfId="33" applyFont="1" applyFill="1" applyBorder="1" applyAlignment="1">
      <alignment horizontal="center" vertical="center" wrapText="1"/>
    </xf>
    <xf numFmtId="38" fontId="0" fillId="0" borderId="82" xfId="3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8" fontId="1" fillId="0" borderId="15" xfId="33" applyFont="1" applyFill="1" applyBorder="1" applyAlignment="1">
      <alignment horizontal="center" vertical="center"/>
    </xf>
    <xf numFmtId="38" fontId="1" fillId="32" borderId="15" xfId="33" applyFont="1" applyFill="1" applyBorder="1" applyAlignment="1">
      <alignment horizontal="center" vertical="center"/>
    </xf>
    <xf numFmtId="38" fontId="1" fillId="0" borderId="10" xfId="33" applyFont="1" applyFill="1" applyBorder="1" applyAlignment="1">
      <alignment horizontal="center" vertical="center"/>
    </xf>
    <xf numFmtId="38" fontId="1" fillId="0" borderId="82" xfId="33" applyFont="1" applyFill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38" fontId="1" fillId="24" borderId="48" xfId="0" applyNumberFormat="1" applyFont="1" applyFill="1" applyBorder="1" applyAlignment="1">
      <alignment horizontal="center" vertical="center"/>
    </xf>
    <xf numFmtId="38" fontId="1" fillId="24" borderId="84" xfId="0" applyNumberFormat="1" applyFont="1" applyFill="1" applyBorder="1" applyAlignment="1">
      <alignment horizontal="center" vertical="center"/>
    </xf>
    <xf numFmtId="38" fontId="1" fillId="25" borderId="48" xfId="0" applyNumberFormat="1" applyFont="1" applyFill="1" applyBorder="1" applyAlignment="1">
      <alignment horizontal="center" vertical="center"/>
    </xf>
    <xf numFmtId="38" fontId="1" fillId="25" borderId="8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29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38" fontId="1" fillId="32" borderId="15" xfId="33" applyFont="1" applyFill="1" applyBorder="1" applyAlignment="1">
      <alignment horizontal="center" vertical="center" wrapText="1"/>
    </xf>
    <xf numFmtId="38" fontId="1" fillId="32" borderId="82" xfId="33" applyFont="1" applyFill="1" applyBorder="1" applyAlignment="1">
      <alignment horizontal="center" vertical="center" wrapText="1"/>
    </xf>
    <xf numFmtId="38" fontId="1" fillId="32" borderId="10" xfId="33" applyFont="1" applyFill="1" applyBorder="1" applyAlignment="1">
      <alignment horizontal="center" vertical="center" wrapText="1"/>
    </xf>
    <xf numFmtId="38" fontId="0" fillId="0" borderId="40" xfId="3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0" xfId="33" applyFont="1" applyFill="1" applyBorder="1" applyAlignment="1">
      <alignment horizontal="center" vertical="center" wrapText="1"/>
    </xf>
    <xf numFmtId="38" fontId="1" fillId="0" borderId="0" xfId="3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horizontal="center" vertical="center"/>
    </xf>
    <xf numFmtId="38" fontId="1" fillId="31" borderId="85" xfId="33" applyFont="1" applyFill="1" applyBorder="1">
      <alignment vertical="center"/>
    </xf>
    <xf numFmtId="38" fontId="1" fillId="31" borderId="86" xfId="33" applyFont="1" applyFill="1" applyBorder="1" applyAlignment="1">
      <alignment horizontal="center" vertical="center"/>
    </xf>
    <xf numFmtId="38" fontId="1" fillId="31" borderId="87" xfId="33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38" fontId="1" fillId="0" borderId="52" xfId="0" applyNumberFormat="1" applyFont="1" applyBorder="1">
      <alignment vertical="center"/>
    </xf>
    <xf numFmtId="38" fontId="1" fillId="32" borderId="88" xfId="33" applyFont="1" applyFill="1" applyBorder="1" applyAlignment="1">
      <alignment horizontal="center" vertical="center" wrapText="1"/>
    </xf>
    <xf numFmtId="38" fontId="1" fillId="30" borderId="59" xfId="33" applyFont="1" applyFill="1" applyBorder="1">
      <alignment vertical="center"/>
    </xf>
    <xf numFmtId="38" fontId="1" fillId="30" borderId="52" xfId="33" applyFont="1" applyFill="1" applyBorder="1">
      <alignment vertical="center"/>
    </xf>
    <xf numFmtId="38" fontId="1" fillId="30" borderId="65" xfId="33" applyFont="1" applyFill="1" applyBorder="1">
      <alignment vertical="center"/>
    </xf>
    <xf numFmtId="38" fontId="1" fillId="30" borderId="20" xfId="33" applyFont="1" applyFill="1" applyBorder="1">
      <alignment vertical="center"/>
    </xf>
    <xf numFmtId="38" fontId="1" fillId="30" borderId="18" xfId="33" applyFont="1" applyFill="1" applyBorder="1">
      <alignment vertical="center"/>
    </xf>
    <xf numFmtId="38" fontId="1" fillId="30" borderId="14" xfId="33" applyFont="1" applyFill="1" applyBorder="1">
      <alignment vertical="center"/>
    </xf>
    <xf numFmtId="0" fontId="7" fillId="0" borderId="0" xfId="0" applyFont="1">
      <alignment vertical="center"/>
    </xf>
    <xf numFmtId="0" fontId="0" fillId="30" borderId="30" xfId="0" applyFont="1" applyFill="1" applyBorder="1" applyAlignment="1">
      <alignment horizontal="centerContinuous" vertical="center" wrapText="1"/>
    </xf>
    <xf numFmtId="0" fontId="0" fillId="0" borderId="16" xfId="0" applyFill="1" applyBorder="1" applyAlignment="1">
      <alignment horizontal="left" vertical="top" wrapText="1"/>
    </xf>
    <xf numFmtId="0" fontId="0" fillId="0" borderId="16" xfId="0" applyBorder="1" applyAlignment="1">
      <alignment vertical="center"/>
    </xf>
    <xf numFmtId="180" fontId="1" fillId="0" borderId="89" xfId="0" applyNumberFormat="1" applyFont="1" applyBorder="1">
      <alignment vertical="center"/>
    </xf>
    <xf numFmtId="0" fontId="1" fillId="0" borderId="13" xfId="0" applyFont="1" applyBorder="1">
      <alignment vertical="center"/>
    </xf>
    <xf numFmtId="180" fontId="1" fillId="0" borderId="13" xfId="0" applyNumberFormat="1" applyFont="1" applyBorder="1" applyAlignment="1">
      <alignment horizontal="center" vertical="center"/>
    </xf>
    <xf numFmtId="38" fontId="5" fillId="0" borderId="9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30" borderId="13" xfId="0" applyFont="1" applyFill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38" fontId="0" fillId="0" borderId="47" xfId="0" applyNumberFormat="1" applyFont="1" applyBorder="1" applyAlignment="1">
      <alignment horizontal="center" vertical="center" wrapText="1"/>
    </xf>
    <xf numFmtId="180" fontId="1" fillId="0" borderId="44" xfId="0" applyNumberFormat="1" applyFont="1" applyBorder="1" applyAlignment="1">
      <alignment horizontal="center" vertical="center"/>
    </xf>
    <xf numFmtId="0" fontId="0" fillId="33" borderId="92" xfId="0" applyFont="1" applyFill="1" applyBorder="1" applyAlignment="1">
      <alignment horizontal="center" vertical="center"/>
    </xf>
    <xf numFmtId="0" fontId="1" fillId="33" borderId="57" xfId="0" applyFont="1" applyFill="1" applyBorder="1">
      <alignment vertical="center"/>
    </xf>
    <xf numFmtId="0" fontId="1" fillId="33" borderId="57" xfId="0" applyFont="1" applyFill="1" applyBorder="1" applyAlignment="1">
      <alignment horizontal="center" vertical="center"/>
    </xf>
    <xf numFmtId="0" fontId="0" fillId="33" borderId="93" xfId="0" applyFont="1" applyFill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0" fillId="33" borderId="96" xfId="0" applyFont="1" applyFill="1" applyBorder="1" applyAlignment="1">
      <alignment horizontal="center" vertical="center"/>
    </xf>
    <xf numFmtId="179" fontId="1" fillId="0" borderId="97" xfId="0" applyNumberFormat="1" applyFont="1" applyBorder="1" applyAlignment="1">
      <alignment horizontal="center" vertical="center"/>
    </xf>
    <xf numFmtId="179" fontId="1" fillId="0" borderId="98" xfId="0" applyNumberFormat="1" applyFont="1" applyBorder="1" applyAlignment="1">
      <alignment horizontal="center" vertical="center"/>
    </xf>
    <xf numFmtId="179" fontId="1" fillId="0" borderId="99" xfId="0" applyNumberFormat="1" applyFont="1" applyBorder="1" applyAlignment="1">
      <alignment horizontal="center" vertical="center"/>
    </xf>
    <xf numFmtId="178" fontId="1" fillId="0" borderId="100" xfId="0" applyNumberFormat="1" applyFont="1" applyBorder="1" applyAlignment="1">
      <alignment horizontal="center" vertical="center"/>
    </xf>
    <xf numFmtId="178" fontId="1" fillId="0" borderId="101" xfId="0" applyNumberFormat="1" applyFont="1" applyBorder="1" applyAlignment="1">
      <alignment horizontal="center" vertical="center"/>
    </xf>
    <xf numFmtId="178" fontId="1" fillId="0" borderId="102" xfId="0" applyNumberFormat="1" applyFont="1" applyBorder="1" applyAlignment="1">
      <alignment horizontal="center" vertical="center"/>
    </xf>
    <xf numFmtId="178" fontId="1" fillId="29" borderId="103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33" fillId="0" borderId="13" xfId="0" applyFont="1" applyBorder="1" applyAlignment="1">
      <alignment horizontal="center" vertical="center"/>
    </xf>
    <xf numFmtId="179" fontId="33" fillId="0" borderId="13" xfId="0" applyNumberFormat="1" applyFont="1" applyBorder="1">
      <alignment vertical="center"/>
    </xf>
    <xf numFmtId="0" fontId="5" fillId="0" borderId="0" xfId="0" applyFont="1" applyAlignment="1">
      <alignment horizontal="right" vertical="center" wrapText="1"/>
    </xf>
    <xf numFmtId="177" fontId="1" fillId="0" borderId="104" xfId="0" applyNumberFormat="1" applyFont="1" applyFill="1" applyBorder="1" applyAlignment="1">
      <alignment horizontal="center" vertical="center"/>
    </xf>
    <xf numFmtId="177" fontId="1" fillId="0" borderId="16" xfId="0" applyNumberFormat="1" applyFont="1" applyFill="1" applyBorder="1" applyAlignment="1">
      <alignment horizontal="center" vertical="center"/>
    </xf>
    <xf numFmtId="38" fontId="1" fillId="0" borderId="17" xfId="33" applyFont="1" applyFill="1" applyBorder="1">
      <alignment vertical="center"/>
    </xf>
    <xf numFmtId="0" fontId="0" fillId="0" borderId="68" xfId="0" applyFont="1" applyBorder="1" applyAlignment="1">
      <alignment horizontal="center" vertical="center"/>
    </xf>
    <xf numFmtId="179" fontId="1" fillId="0" borderId="0" xfId="0" applyNumberFormat="1" applyFont="1" applyBorder="1">
      <alignment vertical="center"/>
    </xf>
    <xf numFmtId="0" fontId="0" fillId="0" borderId="40" xfId="0" applyFont="1" applyFill="1" applyBorder="1" applyAlignment="1">
      <alignment horizontal="center" vertical="center" shrinkToFit="1"/>
    </xf>
    <xf numFmtId="38" fontId="1" fillId="31" borderId="102" xfId="33" applyFont="1" applyFill="1" applyBorder="1">
      <alignment vertical="center"/>
    </xf>
    <xf numFmtId="38" fontId="1" fillId="31" borderId="10" xfId="33" applyFont="1" applyFill="1" applyBorder="1" applyAlignment="1">
      <alignment horizontal="center" vertical="center"/>
    </xf>
    <xf numFmtId="38" fontId="1" fillId="31" borderId="82" xfId="33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38" fontId="0" fillId="0" borderId="15" xfId="33" applyFont="1" applyFill="1" applyBorder="1" applyAlignment="1">
      <alignment horizontal="center" vertical="center" wrapText="1"/>
    </xf>
    <xf numFmtId="38" fontId="1" fillId="0" borderId="0" xfId="0" applyNumberFormat="1" applyFont="1" applyBorder="1">
      <alignment vertical="center"/>
    </xf>
    <xf numFmtId="38" fontId="1" fillId="0" borderId="64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49" fontId="0" fillId="31" borderId="39" xfId="0" applyNumberFormat="1" applyFont="1" applyFill="1" applyBorder="1" applyAlignment="1">
      <alignment horizontal="center" vertical="center"/>
    </xf>
    <xf numFmtId="177" fontId="1" fillId="31" borderId="40" xfId="0" applyNumberFormat="1" applyFont="1" applyFill="1" applyBorder="1" applyAlignment="1">
      <alignment horizontal="center" vertical="center"/>
    </xf>
    <xf numFmtId="176" fontId="1" fillId="31" borderId="0" xfId="0" applyNumberFormat="1" applyFont="1" applyFill="1" applyBorder="1" applyAlignment="1">
      <alignment horizontal="center" vertical="center"/>
    </xf>
    <xf numFmtId="177" fontId="1" fillId="31" borderId="41" xfId="0" applyNumberFormat="1" applyFont="1" applyFill="1" applyBorder="1" applyAlignment="1">
      <alignment horizontal="center" vertical="center"/>
    </xf>
    <xf numFmtId="0" fontId="7" fillId="31" borderId="40" xfId="0" applyFont="1" applyFill="1" applyBorder="1" applyAlignment="1">
      <alignment horizontal="center" vertical="center" shrinkToFit="1"/>
    </xf>
    <xf numFmtId="38" fontId="1" fillId="31" borderId="105" xfId="33" applyFont="1" applyFill="1" applyBorder="1">
      <alignment vertical="center"/>
    </xf>
    <xf numFmtId="38" fontId="1" fillId="31" borderId="64" xfId="33" applyFont="1" applyFill="1" applyBorder="1">
      <alignment vertical="center"/>
    </xf>
    <xf numFmtId="38" fontId="1" fillId="31" borderId="65" xfId="33" applyFont="1" applyFill="1" applyBorder="1">
      <alignment vertical="center"/>
    </xf>
    <xf numFmtId="0" fontId="27" fillId="0" borderId="68" xfId="0" applyFont="1" applyBorder="1" applyAlignment="1">
      <alignment horizontal="center" vertical="center" wrapText="1"/>
    </xf>
    <xf numFmtId="177" fontId="0" fillId="0" borderId="31" xfId="0" applyNumberFormat="1" applyFont="1" applyFill="1" applyBorder="1" applyAlignment="1">
      <alignment horizontal="center" vertical="center"/>
    </xf>
    <xf numFmtId="176" fontId="0" fillId="0" borderId="32" xfId="0" applyNumberFormat="1" applyFont="1" applyFill="1" applyBorder="1" applyAlignment="1">
      <alignment horizontal="center" vertical="center"/>
    </xf>
    <xf numFmtId="177" fontId="0" fillId="0" borderId="33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60" xfId="0" applyNumberFormat="1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center" vertical="center"/>
    </xf>
    <xf numFmtId="177" fontId="0" fillId="0" borderId="62" xfId="0" applyNumberFormat="1" applyFont="1" applyFill="1" applyBorder="1" applyAlignment="1">
      <alignment horizontal="center" vertical="center"/>
    </xf>
    <xf numFmtId="0" fontId="1" fillId="33" borderId="34" xfId="0" applyFont="1" applyFill="1" applyBorder="1" applyAlignment="1">
      <alignment horizontal="center" vertical="center"/>
    </xf>
    <xf numFmtId="0" fontId="1" fillId="33" borderId="35" xfId="0" applyFont="1" applyFill="1" applyBorder="1" applyAlignment="1">
      <alignment horizontal="center" vertical="center"/>
    </xf>
    <xf numFmtId="0" fontId="1" fillId="33" borderId="36" xfId="0" applyFont="1" applyFill="1" applyBorder="1" applyAlignment="1">
      <alignment horizontal="center" vertical="center"/>
    </xf>
    <xf numFmtId="0" fontId="1" fillId="33" borderId="37" xfId="0" applyFont="1" applyFill="1" applyBorder="1" applyAlignment="1">
      <alignment horizontal="center" vertical="center"/>
    </xf>
    <xf numFmtId="0" fontId="1" fillId="33" borderId="40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41" xfId="0" applyFont="1" applyFill="1" applyBorder="1" applyAlignment="1">
      <alignment horizontal="center" vertical="center"/>
    </xf>
    <xf numFmtId="0" fontId="1" fillId="30" borderId="0" xfId="0" applyFont="1" applyFill="1">
      <alignment vertical="center"/>
    </xf>
    <xf numFmtId="0" fontId="0" fillId="33" borderId="20" xfId="0" applyFont="1" applyFill="1" applyBorder="1" applyAlignment="1">
      <alignment horizontal="center" vertical="center"/>
    </xf>
    <xf numFmtId="0" fontId="0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38" fontId="1" fillId="0" borderId="59" xfId="33" applyFont="1" applyFill="1" applyBorder="1">
      <alignment vertical="center"/>
    </xf>
    <xf numFmtId="49" fontId="0" fillId="30" borderId="29" xfId="0" applyNumberFormat="1" applyFont="1" applyFill="1" applyBorder="1" applyAlignment="1">
      <alignment horizontal="center" vertical="center"/>
    </xf>
    <xf numFmtId="0" fontId="0" fillId="33" borderId="3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4" fillId="0" borderId="0" xfId="0" applyFont="1" applyAlignment="1">
      <alignment horizontal="right" vertical="top"/>
    </xf>
    <xf numFmtId="0" fontId="35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35" fillId="0" borderId="0" xfId="0" applyFont="1" applyAlignment="1">
      <alignment horizontal="right" vertical="top"/>
    </xf>
    <xf numFmtId="38" fontId="1" fillId="0" borderId="36" xfId="33" applyFont="1" applyFill="1" applyBorder="1">
      <alignment vertical="center"/>
    </xf>
    <xf numFmtId="38" fontId="1" fillId="0" borderId="11" xfId="33" applyFont="1" applyFill="1" applyBorder="1">
      <alignment vertical="center"/>
    </xf>
    <xf numFmtId="38" fontId="1" fillId="0" borderId="61" xfId="33" applyFont="1" applyFill="1" applyBorder="1">
      <alignment vertical="center"/>
    </xf>
    <xf numFmtId="38" fontId="0" fillId="0" borderId="76" xfId="0" applyNumberFormat="1" applyFont="1" applyBorder="1" applyAlignment="1">
      <alignment horizontal="center" vertical="center" wrapText="1"/>
    </xf>
    <xf numFmtId="38" fontId="1" fillId="0" borderId="106" xfId="33" applyFont="1" applyFill="1" applyBorder="1">
      <alignment vertical="center"/>
    </xf>
    <xf numFmtId="38" fontId="1" fillId="0" borderId="107" xfId="33" applyFont="1" applyFill="1" applyBorder="1">
      <alignment vertical="center"/>
    </xf>
    <xf numFmtId="38" fontId="1" fillId="0" borderId="108" xfId="33" applyFont="1" applyFill="1" applyBorder="1">
      <alignment vertical="center"/>
    </xf>
    <xf numFmtId="38" fontId="1" fillId="0" borderId="109" xfId="33" applyFont="1" applyFill="1" applyBorder="1">
      <alignment vertical="center"/>
    </xf>
    <xf numFmtId="38" fontId="1" fillId="0" borderId="110" xfId="33" applyFont="1" applyFill="1" applyBorder="1">
      <alignment vertical="center"/>
    </xf>
    <xf numFmtId="0" fontId="35" fillId="0" borderId="0" xfId="0" applyFont="1" applyAlignment="1">
      <alignment horizontal="right" vertical="top"/>
    </xf>
    <xf numFmtId="0" fontId="0" fillId="33" borderId="18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vertical="top"/>
    </xf>
    <xf numFmtId="0" fontId="1" fillId="33" borderId="18" xfId="0" applyFont="1" applyFill="1" applyBorder="1" applyAlignment="1">
      <alignment horizontal="center" vertical="center" wrapText="1"/>
    </xf>
    <xf numFmtId="38" fontId="1" fillId="0" borderId="37" xfId="33" applyFont="1" applyFill="1" applyBorder="1">
      <alignment vertical="center"/>
    </xf>
    <xf numFmtId="38" fontId="1" fillId="0" borderId="12" xfId="33" applyFont="1" applyFill="1" applyBorder="1">
      <alignment vertical="center"/>
    </xf>
    <xf numFmtId="38" fontId="1" fillId="0" borderId="62" xfId="33" applyFont="1" applyFill="1" applyBorder="1">
      <alignment vertical="center"/>
    </xf>
    <xf numFmtId="38" fontId="1" fillId="0" borderId="93" xfId="33" applyFont="1" applyFill="1" applyBorder="1">
      <alignment vertical="center"/>
    </xf>
    <xf numFmtId="38" fontId="1" fillId="0" borderId="102" xfId="33" applyFont="1" applyFill="1" applyBorder="1">
      <alignment vertical="center"/>
    </xf>
    <xf numFmtId="38" fontId="1" fillId="0" borderId="111" xfId="33" applyFont="1" applyFill="1" applyBorder="1">
      <alignment vertical="center"/>
    </xf>
    <xf numFmtId="38" fontId="1" fillId="0" borderId="112" xfId="33" applyFont="1" applyFill="1" applyBorder="1">
      <alignment vertical="center"/>
    </xf>
    <xf numFmtId="38" fontId="1" fillId="0" borderId="113" xfId="33" applyFont="1" applyFill="1" applyBorder="1">
      <alignment vertical="center"/>
    </xf>
    <xf numFmtId="0" fontId="0" fillId="33" borderId="45" xfId="0" applyFill="1" applyBorder="1" applyAlignment="1">
      <alignment horizontal="center" vertical="center"/>
    </xf>
    <xf numFmtId="0" fontId="0" fillId="33" borderId="79" xfId="0" applyFill="1" applyBorder="1" applyAlignment="1">
      <alignment horizontal="center" vertical="center"/>
    </xf>
    <xf numFmtId="0" fontId="0" fillId="33" borderId="78" xfId="0" applyFill="1" applyBorder="1" applyAlignment="1">
      <alignment horizontal="center" vertical="center"/>
    </xf>
    <xf numFmtId="38" fontId="1" fillId="30" borderId="13" xfId="33" applyFont="1" applyFill="1" applyBorder="1">
      <alignment vertical="center"/>
    </xf>
    <xf numFmtId="0" fontId="1" fillId="33" borderId="113" xfId="0" applyFont="1" applyFill="1" applyBorder="1" applyAlignment="1">
      <alignment horizontal="center" vertical="center"/>
    </xf>
    <xf numFmtId="0" fontId="0" fillId="33" borderId="17" xfId="0" applyFont="1" applyFill="1" applyBorder="1" applyAlignment="1">
      <alignment horizontal="center" vertical="center" wrapText="1"/>
    </xf>
    <xf numFmtId="0" fontId="0" fillId="33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4" borderId="51" xfId="0" applyFont="1" applyFill="1" applyBorder="1" applyAlignment="1">
      <alignment horizontal="center" vertical="center" wrapText="1" shrinkToFit="1"/>
    </xf>
    <xf numFmtId="0" fontId="1" fillId="0" borderId="114" xfId="0" applyFont="1" applyBorder="1" applyAlignment="1">
      <alignment horizontal="center" vertical="center" shrinkToFit="1"/>
    </xf>
    <xf numFmtId="0" fontId="1" fillId="0" borderId="115" xfId="0" applyFont="1" applyBorder="1" applyAlignment="1">
      <alignment horizontal="center" vertical="center" shrinkToFit="1"/>
    </xf>
    <xf numFmtId="0" fontId="1" fillId="24" borderId="114" xfId="0" applyFont="1" applyFill="1" applyBorder="1" applyAlignment="1">
      <alignment horizontal="center" vertical="center" wrapText="1" shrinkToFit="1"/>
    </xf>
    <xf numFmtId="38" fontId="1" fillId="24" borderId="116" xfId="0" applyNumberFormat="1" applyFont="1" applyFill="1" applyBorder="1">
      <alignment vertical="center"/>
    </xf>
    <xf numFmtId="38" fontId="1" fillId="0" borderId="34" xfId="0" applyNumberFormat="1" applyFont="1" applyFill="1" applyBorder="1">
      <alignment vertical="center"/>
    </xf>
    <xf numFmtId="38" fontId="1" fillId="0" borderId="57" xfId="0" applyNumberFormat="1" applyFont="1" applyFill="1" applyBorder="1">
      <alignment vertical="center"/>
    </xf>
    <xf numFmtId="38" fontId="1" fillId="0" borderId="58" xfId="0" applyNumberFormat="1" applyFont="1" applyFill="1" applyBorder="1">
      <alignment vertical="center"/>
    </xf>
    <xf numFmtId="10" fontId="1" fillId="0" borderId="117" xfId="0" applyNumberFormat="1" applyFont="1" applyFill="1" applyBorder="1">
      <alignment vertical="center"/>
    </xf>
    <xf numFmtId="10" fontId="1" fillId="0" borderId="118" xfId="0" applyNumberFormat="1" applyFont="1" applyFill="1" applyBorder="1">
      <alignment vertical="center"/>
    </xf>
    <xf numFmtId="10" fontId="1" fillId="0" borderId="119" xfId="0" applyNumberFormat="1" applyFont="1" applyFill="1" applyBorder="1">
      <alignment vertical="center"/>
    </xf>
    <xf numFmtId="10" fontId="1" fillId="0" borderId="120" xfId="0" applyNumberFormat="1" applyFont="1" applyFill="1" applyBorder="1">
      <alignment vertical="center"/>
    </xf>
    <xf numFmtId="10" fontId="1" fillId="0" borderId="121" xfId="0" applyNumberFormat="1" applyFont="1" applyFill="1" applyBorder="1">
      <alignment vertical="center"/>
    </xf>
    <xf numFmtId="10" fontId="1" fillId="0" borderId="122" xfId="0" applyNumberFormat="1" applyFont="1" applyFill="1" applyBorder="1">
      <alignment vertical="center"/>
    </xf>
    <xf numFmtId="38" fontId="1" fillId="0" borderId="19" xfId="0" applyNumberFormat="1" applyFont="1" applyFill="1" applyBorder="1">
      <alignment vertical="center"/>
    </xf>
    <xf numFmtId="38" fontId="1" fillId="0" borderId="35" xfId="0" applyNumberFormat="1" applyFont="1" applyFill="1" applyBorder="1">
      <alignment vertical="center"/>
    </xf>
    <xf numFmtId="10" fontId="1" fillId="0" borderId="123" xfId="0" applyNumberFormat="1" applyFont="1" applyFill="1" applyBorder="1">
      <alignment vertical="center"/>
    </xf>
    <xf numFmtId="38" fontId="1" fillId="0" borderId="93" xfId="0" applyNumberFormat="1" applyFont="1" applyFill="1" applyBorder="1">
      <alignment vertical="center"/>
    </xf>
    <xf numFmtId="10" fontId="1" fillId="0" borderId="124" xfId="0" applyNumberFormat="1" applyFont="1" applyFill="1" applyBorder="1">
      <alignment vertical="center"/>
    </xf>
    <xf numFmtId="38" fontId="1" fillId="0" borderId="106" xfId="0" applyNumberFormat="1" applyFont="1" applyFill="1" applyBorder="1">
      <alignment vertical="center"/>
    </xf>
    <xf numFmtId="10" fontId="1" fillId="0" borderId="125" xfId="0" applyNumberFormat="1" applyFont="1" applyFill="1" applyBorder="1">
      <alignment vertical="center"/>
    </xf>
    <xf numFmtId="10" fontId="1" fillId="0" borderId="126" xfId="0" applyNumberFormat="1" applyFont="1" applyFill="1" applyBorder="1">
      <alignment vertical="center"/>
    </xf>
    <xf numFmtId="10" fontId="1" fillId="0" borderId="127" xfId="0" applyNumberFormat="1" applyFont="1" applyFill="1" applyBorder="1">
      <alignment vertical="center"/>
    </xf>
    <xf numFmtId="10" fontId="1" fillId="0" borderId="128" xfId="0" applyNumberFormat="1" applyFont="1" applyFill="1" applyBorder="1">
      <alignment vertical="center"/>
    </xf>
    <xf numFmtId="38" fontId="1" fillId="0" borderId="129" xfId="0" applyNumberFormat="1" applyFont="1" applyFill="1" applyBorder="1">
      <alignment vertical="center"/>
    </xf>
    <xf numFmtId="38" fontId="1" fillId="0" borderId="130" xfId="0" applyNumberFormat="1" applyFont="1" applyFill="1" applyBorder="1">
      <alignment vertical="center"/>
    </xf>
    <xf numFmtId="38" fontId="1" fillId="0" borderId="131" xfId="0" applyNumberFormat="1" applyFont="1" applyFill="1" applyBorder="1">
      <alignment vertical="center"/>
    </xf>
    <xf numFmtId="38" fontId="1" fillId="0" borderId="132" xfId="0" applyNumberFormat="1" applyFont="1" applyFill="1" applyBorder="1">
      <alignment vertical="center"/>
    </xf>
    <xf numFmtId="38" fontId="1" fillId="0" borderId="133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1" fillId="33" borderId="134" xfId="0" applyFont="1" applyFill="1" applyBorder="1" applyAlignment="1">
      <alignment horizontal="center" vertical="center"/>
    </xf>
    <xf numFmtId="0" fontId="0" fillId="33" borderId="135" xfId="0" applyFont="1" applyFill="1" applyBorder="1" applyAlignment="1">
      <alignment horizontal="center" vertical="center"/>
    </xf>
    <xf numFmtId="0" fontId="0" fillId="0" borderId="136" xfId="0" applyFont="1" applyFill="1" applyBorder="1" applyAlignment="1">
      <alignment horizontal="left" vertical="center" wrapText="1" shrinkToFit="1"/>
    </xf>
    <xf numFmtId="0" fontId="1" fillId="33" borderId="137" xfId="0" applyFont="1" applyFill="1" applyBorder="1" applyAlignment="1">
      <alignment horizontal="center" vertical="center"/>
    </xf>
    <xf numFmtId="0" fontId="0" fillId="33" borderId="138" xfId="0" applyFont="1" applyFill="1" applyBorder="1" applyAlignment="1">
      <alignment horizontal="center" vertical="center"/>
    </xf>
    <xf numFmtId="0" fontId="0" fillId="30" borderId="137" xfId="0" applyFont="1" applyFill="1" applyBorder="1" applyAlignment="1">
      <alignment horizontal="left" vertical="center" wrapText="1" shrinkToFit="1"/>
    </xf>
    <xf numFmtId="0" fontId="0" fillId="30" borderId="140" xfId="0" applyFont="1" applyFill="1" applyBorder="1" applyAlignment="1">
      <alignment horizontal="left" vertical="center" wrapText="1" shrinkToFit="1"/>
    </xf>
    <xf numFmtId="0" fontId="0" fillId="30" borderId="139" xfId="0" applyFont="1" applyFill="1" applyBorder="1" applyAlignment="1">
      <alignment horizontal="left" vertical="center" wrapText="1" shrinkToFit="1"/>
    </xf>
    <xf numFmtId="0" fontId="0" fillId="30" borderId="141" xfId="0" applyFont="1" applyFill="1" applyBorder="1" applyAlignment="1">
      <alignment horizontal="left" vertical="center" wrapText="1" shrinkToFit="1"/>
    </xf>
    <xf numFmtId="38" fontId="1" fillId="0" borderId="142" xfId="0" applyNumberFormat="1" applyFont="1" applyFill="1" applyBorder="1">
      <alignment vertical="center"/>
    </xf>
    <xf numFmtId="38" fontId="1" fillId="0" borderId="143" xfId="0" applyNumberFormat="1" applyFont="1" applyFill="1" applyBorder="1">
      <alignment vertical="center"/>
    </xf>
    <xf numFmtId="38" fontId="1" fillId="0" borderId="37" xfId="0" applyNumberFormat="1" applyFont="1" applyFill="1" applyBorder="1">
      <alignment vertical="center"/>
    </xf>
    <xf numFmtId="38" fontId="1" fillId="0" borderId="144" xfId="0" applyNumberFormat="1" applyFont="1" applyFill="1" applyBorder="1">
      <alignment vertical="center"/>
    </xf>
    <xf numFmtId="38" fontId="1" fillId="0" borderId="79" xfId="33" applyFont="1" applyFill="1" applyBorder="1">
      <alignment vertical="center"/>
    </xf>
    <xf numFmtId="38" fontId="1" fillId="0" borderId="44" xfId="33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10" fontId="1" fillId="0" borderId="0" xfId="0" applyNumberFormat="1" applyFont="1" applyFill="1" applyBorder="1">
      <alignment vertical="center"/>
    </xf>
    <xf numFmtId="0" fontId="0" fillId="30" borderId="10" xfId="0" applyFont="1" applyFill="1" applyBorder="1" applyAlignment="1">
      <alignment horizontal="center" vertical="center" wrapText="1" shrinkToFit="1"/>
    </xf>
    <xf numFmtId="38" fontId="1" fillId="0" borderId="104" xfId="0" applyNumberFormat="1" applyFont="1" applyFill="1" applyBorder="1">
      <alignment vertical="center"/>
    </xf>
    <xf numFmtId="38" fontId="1" fillId="0" borderId="17" xfId="0" applyNumberFormat="1" applyFont="1" applyFill="1" applyBorder="1">
      <alignment vertical="center"/>
    </xf>
    <xf numFmtId="0" fontId="0" fillId="0" borderId="60" xfId="0" applyFont="1" applyFill="1" applyBorder="1" applyAlignment="1">
      <alignment horizontal="center" vertical="center" wrapText="1" shrinkToFit="1"/>
    </xf>
    <xf numFmtId="49" fontId="0" fillId="30" borderId="59" xfId="0" applyNumberFormat="1" applyFont="1" applyFill="1" applyBorder="1" applyAlignment="1">
      <alignment horizontal="center" vertical="center"/>
    </xf>
    <xf numFmtId="38" fontId="0" fillId="0" borderId="58" xfId="0" applyNumberFormat="1" applyFont="1" applyFill="1" applyBorder="1">
      <alignment vertical="center"/>
    </xf>
    <xf numFmtId="0" fontId="0" fillId="0" borderId="31" xfId="0" applyFont="1" applyFill="1" applyBorder="1" applyAlignment="1">
      <alignment horizontal="center" vertical="center" wrapText="1" shrinkToFit="1"/>
    </xf>
    <xf numFmtId="0" fontId="0" fillId="33" borderId="40" xfId="0" applyFont="1" applyFill="1" applyBorder="1" applyAlignment="1">
      <alignment horizontal="center" vertical="center" wrapText="1"/>
    </xf>
    <xf numFmtId="0" fontId="0" fillId="33" borderId="106" xfId="0" applyFont="1" applyFill="1" applyBorder="1" applyAlignment="1">
      <alignment horizontal="center" vertical="center"/>
    </xf>
    <xf numFmtId="181" fontId="1" fillId="0" borderId="106" xfId="33" applyNumberFormat="1" applyFont="1" applyFill="1" applyBorder="1">
      <alignment vertical="center"/>
    </xf>
    <xf numFmtId="181" fontId="1" fillId="0" borderId="107" xfId="33" applyNumberFormat="1" applyFont="1" applyFill="1" applyBorder="1">
      <alignment vertical="center"/>
    </xf>
    <xf numFmtId="181" fontId="1" fillId="0" borderId="107" xfId="33" applyNumberFormat="1" applyFont="1" applyFill="1" applyBorder="1" applyAlignment="1">
      <alignment vertical="center" shrinkToFit="1"/>
    </xf>
    <xf numFmtId="181" fontId="1" fillId="0" borderId="110" xfId="33" applyNumberFormat="1" applyFont="1" applyFill="1" applyBorder="1" applyAlignment="1">
      <alignment vertical="center" shrinkToFit="1"/>
    </xf>
    <xf numFmtId="181" fontId="1" fillId="0" borderId="145" xfId="33" applyNumberFormat="1" applyFont="1" applyFill="1" applyBorder="1" applyAlignment="1">
      <alignment vertical="center" shrinkToFit="1"/>
    </xf>
    <xf numFmtId="0" fontId="35" fillId="0" borderId="0" xfId="0" applyFont="1" applyAlignment="1">
      <alignment horizontal="right" vertical="top"/>
    </xf>
    <xf numFmtId="0" fontId="0" fillId="33" borderId="146" xfId="0" applyFont="1" applyFill="1" applyBorder="1" applyAlignment="1">
      <alignment horizontal="center" vertical="center" wrapText="1"/>
    </xf>
    <xf numFmtId="49" fontId="0" fillId="30" borderId="29" xfId="0" applyNumberFormat="1" applyFont="1" applyFill="1" applyBorder="1" applyAlignment="1">
      <alignment horizontal="center" vertical="center" wrapText="1"/>
    </xf>
    <xf numFmtId="0" fontId="1" fillId="0" borderId="61" xfId="0" applyFont="1" applyBorder="1">
      <alignment vertical="center"/>
    </xf>
    <xf numFmtId="177" fontId="0" fillId="0" borderId="4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41" xfId="0" applyNumberFormat="1" applyFont="1" applyFill="1" applyBorder="1" applyAlignment="1">
      <alignment horizontal="center" vertical="center"/>
    </xf>
    <xf numFmtId="181" fontId="1" fillId="0" borderId="109" xfId="33" applyNumberFormat="1" applyFont="1" applyFill="1" applyBorder="1">
      <alignment vertical="center"/>
    </xf>
    <xf numFmtId="38" fontId="0" fillId="0" borderId="59" xfId="33" applyFont="1" applyFill="1" applyBorder="1">
      <alignment vertical="center"/>
    </xf>
    <xf numFmtId="38" fontId="0" fillId="0" borderId="52" xfId="33" applyFont="1" applyFill="1" applyBorder="1">
      <alignment vertical="center"/>
    </xf>
    <xf numFmtId="181" fontId="1" fillId="0" borderId="108" xfId="33" applyNumberFormat="1" applyFont="1" applyFill="1" applyBorder="1" applyAlignment="1">
      <alignment vertical="center" shrinkToFit="1"/>
    </xf>
    <xf numFmtId="177" fontId="0" fillId="0" borderId="78" xfId="0" applyNumberFormat="1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center" vertical="center"/>
    </xf>
    <xf numFmtId="177" fontId="0" fillId="0" borderId="147" xfId="0" applyNumberFormat="1" applyFont="1" applyFill="1" applyBorder="1" applyAlignment="1">
      <alignment horizontal="center" vertical="center"/>
    </xf>
    <xf numFmtId="0" fontId="0" fillId="30" borderId="148" xfId="0" applyFont="1" applyFill="1" applyBorder="1" applyAlignment="1">
      <alignment horizontal="left" vertical="center" wrapText="1" shrinkToFit="1"/>
    </xf>
    <xf numFmtId="38" fontId="1" fillId="30" borderId="44" xfId="33" applyFont="1" applyFill="1" applyBorder="1">
      <alignment vertical="center"/>
    </xf>
    <xf numFmtId="38" fontId="1" fillId="0" borderId="103" xfId="33" applyFont="1" applyFill="1" applyBorder="1">
      <alignment vertical="center"/>
    </xf>
    <xf numFmtId="38" fontId="1" fillId="0" borderId="45" xfId="33" applyFont="1" applyFill="1" applyBorder="1">
      <alignment vertical="center"/>
    </xf>
    <xf numFmtId="181" fontId="1" fillId="0" borderId="145" xfId="33" applyNumberFormat="1" applyFont="1" applyFill="1" applyBorder="1">
      <alignment vertical="center"/>
    </xf>
    <xf numFmtId="0" fontId="1" fillId="0" borderId="109" xfId="0" applyFont="1" applyBorder="1">
      <alignment vertical="center"/>
    </xf>
    <xf numFmtId="38" fontId="1" fillId="0" borderId="147" xfId="33" applyFont="1" applyFill="1" applyBorder="1">
      <alignment vertical="center"/>
    </xf>
    <xf numFmtId="38" fontId="1" fillId="0" borderId="145" xfId="33" applyFont="1" applyFill="1" applyBorder="1">
      <alignment vertical="center"/>
    </xf>
    <xf numFmtId="0" fontId="0" fillId="33" borderId="34" xfId="0" applyFont="1" applyFill="1" applyBorder="1" applyAlignment="1">
      <alignment vertical="center" wrapText="1"/>
    </xf>
    <xf numFmtId="181" fontId="0" fillId="0" borderId="108" xfId="33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horizontal="right" vertical="center"/>
    </xf>
    <xf numFmtId="38" fontId="0" fillId="0" borderId="0" xfId="33" applyFont="1" applyFill="1" applyBorder="1">
      <alignment vertical="center"/>
    </xf>
    <xf numFmtId="0" fontId="36" fillId="0" borderId="139" xfId="0" applyFont="1" applyFill="1" applyBorder="1" applyAlignment="1">
      <alignment horizontal="left" vertical="center" wrapText="1" shrinkToFit="1"/>
    </xf>
    <xf numFmtId="181" fontId="1" fillId="0" borderId="0" xfId="0" applyNumberFormat="1" applyFont="1">
      <alignment vertical="center"/>
    </xf>
    <xf numFmtId="49" fontId="0" fillId="30" borderId="79" xfId="0" applyNumberFormat="1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 shrinkToFit="1"/>
    </xf>
    <xf numFmtId="38" fontId="1" fillId="0" borderId="170" xfId="33" applyFont="1" applyFill="1" applyBorder="1">
      <alignment vertical="center"/>
    </xf>
    <xf numFmtId="0" fontId="1" fillId="0" borderId="114" xfId="0" applyFont="1" applyBorder="1">
      <alignment vertical="center"/>
    </xf>
    <xf numFmtId="49" fontId="0" fillId="0" borderId="39" xfId="0" applyNumberFormat="1" applyFont="1" applyFill="1" applyBorder="1" applyAlignment="1">
      <alignment horizontal="center" vertical="center"/>
    </xf>
    <xf numFmtId="0" fontId="0" fillId="0" borderId="171" xfId="0" applyFont="1" applyFill="1" applyBorder="1" applyAlignment="1">
      <alignment horizontal="center" vertical="center" wrapText="1" shrinkToFit="1"/>
    </xf>
    <xf numFmtId="0" fontId="0" fillId="30" borderId="172" xfId="0" applyFont="1" applyFill="1" applyBorder="1" applyAlignment="1">
      <alignment horizontal="left" vertical="center" wrapText="1" shrinkToFit="1"/>
    </xf>
    <xf numFmtId="38" fontId="1" fillId="30" borderId="27" xfId="33" applyFont="1" applyFill="1" applyBorder="1">
      <alignment vertical="center"/>
    </xf>
    <xf numFmtId="38" fontId="1" fillId="0" borderId="30" xfId="33" applyFont="1" applyFill="1" applyBorder="1">
      <alignment vertical="center"/>
    </xf>
    <xf numFmtId="181" fontId="1" fillId="0" borderId="173" xfId="33" applyNumberFormat="1" applyFont="1" applyFill="1" applyBorder="1">
      <alignment vertical="center"/>
    </xf>
    <xf numFmtId="176" fontId="0" fillId="0" borderId="36" xfId="0" applyNumberFormat="1" applyFont="1" applyFill="1" applyBorder="1" applyAlignment="1">
      <alignment horizontal="center" vertical="center"/>
    </xf>
    <xf numFmtId="0" fontId="0" fillId="0" borderId="174" xfId="0" applyFont="1" applyFill="1" applyBorder="1" applyAlignment="1">
      <alignment horizontal="center" vertical="center" wrapText="1" shrinkToFit="1"/>
    </xf>
    <xf numFmtId="38" fontId="0" fillId="0" borderId="29" xfId="33" applyFont="1" applyFill="1" applyBorder="1">
      <alignment vertical="center"/>
    </xf>
    <xf numFmtId="38" fontId="0" fillId="0" borderId="11" xfId="33" applyFont="1" applyFill="1" applyBorder="1">
      <alignment vertical="center"/>
    </xf>
    <xf numFmtId="0" fontId="0" fillId="0" borderId="78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right" vertical="center"/>
    </xf>
    <xf numFmtId="0" fontId="0" fillId="33" borderId="173" xfId="0" applyFill="1" applyBorder="1" applyAlignment="1">
      <alignment horizontal="center" vertical="center"/>
    </xf>
    <xf numFmtId="0" fontId="1" fillId="33" borderId="110" xfId="0" applyFont="1" applyFill="1" applyBorder="1" applyAlignment="1">
      <alignment horizontal="center" vertical="center"/>
    </xf>
    <xf numFmtId="181" fontId="1" fillId="0" borderId="108" xfId="33" applyNumberFormat="1" applyFont="1" applyFill="1" applyBorder="1">
      <alignment vertical="center"/>
    </xf>
    <xf numFmtId="181" fontId="1" fillId="0" borderId="158" xfId="33" applyNumberFormat="1" applyFont="1" applyFill="1" applyBorder="1">
      <alignment vertical="center"/>
    </xf>
    <xf numFmtId="181" fontId="1" fillId="0" borderId="106" xfId="0" applyNumberFormat="1" applyFont="1" applyFill="1" applyBorder="1" applyAlignment="1">
      <alignment vertical="center" shrinkToFit="1"/>
    </xf>
    <xf numFmtId="181" fontId="1" fillId="0" borderId="110" xfId="0" applyNumberFormat="1" applyFont="1" applyFill="1" applyBorder="1" applyAlignment="1">
      <alignment vertical="center" shrinkToFit="1"/>
    </xf>
    <xf numFmtId="10" fontId="1" fillId="0" borderId="125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>
      <alignment vertical="center"/>
    </xf>
    <xf numFmtId="10" fontId="0" fillId="0" borderId="0" xfId="0" applyNumberFormat="1" applyFont="1" applyFill="1" applyBorder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7" fillId="0" borderId="30" xfId="0" applyFont="1" applyBorder="1" applyAlignment="1" applyProtection="1">
      <alignment horizontal="center" vertical="center"/>
    </xf>
    <xf numFmtId="49" fontId="7" fillId="0" borderId="175" xfId="0" applyNumberFormat="1" applyFont="1" applyBorder="1" applyAlignment="1" applyProtection="1">
      <alignment horizontal="center" vertical="top"/>
    </xf>
    <xf numFmtId="49" fontId="7" fillId="0" borderId="176" xfId="0" applyNumberFormat="1" applyFont="1" applyBorder="1" applyAlignment="1" applyProtection="1">
      <alignment horizontal="center" vertical="top"/>
    </xf>
    <xf numFmtId="0" fontId="7" fillId="0" borderId="29" xfId="0" applyFont="1" applyBorder="1" applyAlignment="1" applyProtection="1">
      <alignment horizontal="center" vertical="center"/>
    </xf>
    <xf numFmtId="49" fontId="7" fillId="0" borderId="177" xfId="0" applyNumberFormat="1" applyFont="1" applyBorder="1" applyAlignment="1" applyProtection="1">
      <alignment horizontal="left" vertical="top"/>
    </xf>
    <xf numFmtId="182" fontId="7" fillId="0" borderId="178" xfId="0" applyNumberFormat="1" applyFont="1" applyBorder="1" applyAlignment="1" applyProtection="1">
      <alignment horizontal="center" vertical="top"/>
    </xf>
    <xf numFmtId="49" fontId="7" fillId="0" borderId="179" xfId="0" applyNumberFormat="1" applyFont="1" applyBorder="1" applyAlignment="1" applyProtection="1">
      <alignment horizontal="center" vertical="top"/>
    </xf>
    <xf numFmtId="0" fontId="7" fillId="0" borderId="180" xfId="0" applyFont="1" applyBorder="1" applyAlignment="1" applyProtection="1">
      <alignment horizontal="center" vertical="center"/>
    </xf>
    <xf numFmtId="49" fontId="7" fillId="0" borderId="181" xfId="0" applyNumberFormat="1" applyFont="1" applyBorder="1" applyAlignment="1" applyProtection="1">
      <alignment horizontal="left" vertical="top"/>
    </xf>
    <xf numFmtId="49" fontId="7" fillId="0" borderId="182" xfId="0" applyNumberFormat="1" applyFont="1" applyBorder="1" applyAlignment="1" applyProtection="1">
      <alignment horizontal="left" vertical="top"/>
    </xf>
    <xf numFmtId="49" fontId="7" fillId="0" borderId="183" xfId="0" applyNumberFormat="1" applyFont="1" applyBorder="1" applyAlignment="1" applyProtection="1">
      <alignment horizontal="left" vertical="top"/>
    </xf>
    <xf numFmtId="0" fontId="7" fillId="28" borderId="184" xfId="0" applyFont="1" applyFill="1" applyBorder="1" applyAlignment="1" applyProtection="1">
      <alignment horizontal="left" vertical="center"/>
    </xf>
    <xf numFmtId="49" fontId="7" fillId="28" borderId="185" xfId="0" applyNumberFormat="1" applyFont="1" applyFill="1" applyBorder="1" applyAlignment="1" applyProtection="1">
      <alignment horizontal="left" vertical="top"/>
    </xf>
    <xf numFmtId="3" fontId="1" fillId="28" borderId="185" xfId="0" applyNumberFormat="1" applyFont="1" applyFill="1" applyBorder="1" applyAlignment="1" applyProtection="1">
      <alignment horizontal="right" vertical="center"/>
    </xf>
    <xf numFmtId="3" fontId="1" fillId="28" borderId="186" xfId="0" applyNumberFormat="1" applyFont="1" applyFill="1" applyBorder="1" applyAlignment="1" applyProtection="1">
      <alignment horizontal="right" vertical="center"/>
    </xf>
    <xf numFmtId="0" fontId="7" fillId="28" borderId="29" xfId="0" applyFont="1" applyFill="1" applyBorder="1" applyAlignment="1" applyProtection="1">
      <alignment horizontal="left" vertical="center"/>
    </xf>
    <xf numFmtId="49" fontId="7" fillId="28" borderId="187" xfId="0" applyNumberFormat="1" applyFont="1" applyFill="1" applyBorder="1" applyAlignment="1" applyProtection="1">
      <alignment horizontal="left" vertical="top"/>
    </xf>
    <xf numFmtId="3" fontId="1" fillId="28" borderId="187" xfId="0" applyNumberFormat="1" applyFont="1" applyFill="1" applyBorder="1" applyAlignment="1" applyProtection="1">
      <alignment horizontal="right" vertical="center"/>
    </xf>
    <xf numFmtId="3" fontId="1" fillId="28" borderId="188" xfId="0" applyNumberFormat="1" applyFont="1" applyFill="1" applyBorder="1" applyAlignment="1" applyProtection="1">
      <alignment horizontal="right" vertical="center"/>
    </xf>
    <xf numFmtId="0" fontId="7" fillId="28" borderId="189" xfId="0" applyFont="1" applyFill="1" applyBorder="1" applyAlignment="1" applyProtection="1">
      <alignment horizontal="left" vertical="center"/>
    </xf>
    <xf numFmtId="49" fontId="7" fillId="28" borderId="190" xfId="0" applyNumberFormat="1" applyFont="1" applyFill="1" applyBorder="1" applyAlignment="1" applyProtection="1">
      <alignment horizontal="left" vertical="top"/>
    </xf>
    <xf numFmtId="3" fontId="1" fillId="28" borderId="190" xfId="0" applyNumberFormat="1" applyFont="1" applyFill="1" applyBorder="1" applyAlignment="1" applyProtection="1">
      <alignment horizontal="right" vertical="center"/>
    </xf>
    <xf numFmtId="3" fontId="1" fillId="28" borderId="191" xfId="0" applyNumberFormat="1" applyFont="1" applyFill="1" applyBorder="1" applyAlignment="1" applyProtection="1">
      <alignment horizontal="right" vertical="center"/>
    </xf>
    <xf numFmtId="0" fontId="7" fillId="28" borderId="192" xfId="0" applyFont="1" applyFill="1" applyBorder="1" applyAlignment="1" applyProtection="1">
      <alignment horizontal="left" vertical="center"/>
    </xf>
    <xf numFmtId="49" fontId="7" fillId="28" borderId="193" xfId="0" applyNumberFormat="1" applyFont="1" applyFill="1" applyBorder="1" applyAlignment="1" applyProtection="1">
      <alignment horizontal="left" vertical="top"/>
    </xf>
    <xf numFmtId="3" fontId="1" fillId="28" borderId="193" xfId="0" applyNumberFormat="1" applyFont="1" applyFill="1" applyBorder="1" applyAlignment="1" applyProtection="1">
      <alignment horizontal="right" vertical="center"/>
    </xf>
    <xf numFmtId="3" fontId="1" fillId="28" borderId="194" xfId="0" applyNumberFormat="1" applyFont="1" applyFill="1" applyBorder="1" applyAlignment="1" applyProtection="1">
      <alignment horizontal="right" vertical="center"/>
    </xf>
    <xf numFmtId="3" fontId="1" fillId="28" borderId="196" xfId="0" applyNumberFormat="1" applyFont="1" applyFill="1" applyBorder="1" applyAlignment="1" applyProtection="1">
      <alignment vertical="center"/>
    </xf>
    <xf numFmtId="3" fontId="1" fillId="28" borderId="197" xfId="0" applyNumberFormat="1" applyFont="1" applyFill="1" applyBorder="1" applyAlignment="1" applyProtection="1">
      <alignment vertical="center"/>
    </xf>
    <xf numFmtId="38" fontId="0" fillId="0" borderId="13" xfId="33" applyFont="1" applyFill="1" applyBorder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38" fillId="0" borderId="30" xfId="0" applyFont="1" applyBorder="1" applyAlignment="1" applyProtection="1">
      <alignment horizontal="center" vertical="center"/>
    </xf>
    <xf numFmtId="49" fontId="38" fillId="0" borderId="175" xfId="0" applyNumberFormat="1" applyFont="1" applyBorder="1" applyAlignment="1" applyProtection="1">
      <alignment horizontal="center" vertical="top"/>
    </xf>
    <xf numFmtId="49" fontId="38" fillId="0" borderId="176" xfId="0" applyNumberFormat="1" applyFont="1" applyBorder="1" applyAlignment="1" applyProtection="1">
      <alignment horizontal="center" vertical="top"/>
    </xf>
    <xf numFmtId="0" fontId="38" fillId="0" borderId="29" xfId="0" applyFont="1" applyBorder="1" applyAlignment="1" applyProtection="1">
      <alignment horizontal="center" vertical="center"/>
    </xf>
    <xf numFmtId="49" fontId="38" fillId="0" borderId="177" xfId="0" applyNumberFormat="1" applyFont="1" applyBorder="1" applyAlignment="1" applyProtection="1">
      <alignment horizontal="left" vertical="top"/>
    </xf>
    <xf numFmtId="182" fontId="38" fillId="0" borderId="178" xfId="0" applyNumberFormat="1" applyFont="1" applyBorder="1" applyAlignment="1" applyProtection="1">
      <alignment horizontal="center" vertical="top"/>
    </xf>
    <xf numFmtId="49" fontId="38" fillId="0" borderId="179" xfId="0" applyNumberFormat="1" applyFont="1" applyBorder="1" applyAlignment="1" applyProtection="1">
      <alignment horizontal="center" vertical="top"/>
    </xf>
    <xf numFmtId="0" fontId="38" fillId="0" borderId="180" xfId="0" applyFont="1" applyBorder="1" applyAlignment="1" applyProtection="1">
      <alignment horizontal="center" vertical="center"/>
    </xf>
    <xf numFmtId="49" fontId="38" fillId="0" borderId="181" xfId="0" applyNumberFormat="1" applyFont="1" applyBorder="1" applyAlignment="1" applyProtection="1">
      <alignment horizontal="left" vertical="top"/>
    </xf>
    <xf numFmtId="49" fontId="38" fillId="0" borderId="182" xfId="0" applyNumberFormat="1" applyFont="1" applyBorder="1" applyAlignment="1" applyProtection="1">
      <alignment horizontal="left" vertical="top"/>
    </xf>
    <xf numFmtId="49" fontId="38" fillId="0" borderId="183" xfId="0" applyNumberFormat="1" applyFont="1" applyBorder="1" applyAlignment="1" applyProtection="1">
      <alignment horizontal="left" vertical="top"/>
    </xf>
    <xf numFmtId="0" fontId="38" fillId="28" borderId="184" xfId="0" applyFont="1" applyFill="1" applyBorder="1" applyAlignment="1" applyProtection="1">
      <alignment horizontal="left" vertical="center"/>
    </xf>
    <xf numFmtId="49" fontId="38" fillId="28" borderId="185" xfId="0" applyNumberFormat="1" applyFont="1" applyFill="1" applyBorder="1" applyAlignment="1" applyProtection="1">
      <alignment horizontal="left" vertical="top"/>
    </xf>
    <xf numFmtId="3" fontId="30" fillId="28" borderId="185" xfId="0" applyNumberFormat="1" applyFont="1" applyFill="1" applyBorder="1" applyAlignment="1" applyProtection="1">
      <alignment horizontal="right" vertical="center"/>
    </xf>
    <xf numFmtId="3" fontId="30" fillId="28" borderId="186" xfId="0" applyNumberFormat="1" applyFont="1" applyFill="1" applyBorder="1" applyAlignment="1" applyProtection="1">
      <alignment horizontal="right" vertical="center"/>
    </xf>
    <xf numFmtId="0" fontId="38" fillId="28" borderId="29" xfId="0" applyFont="1" applyFill="1" applyBorder="1" applyAlignment="1" applyProtection="1">
      <alignment horizontal="left" vertical="center"/>
    </xf>
    <xf numFmtId="49" fontId="38" fillId="28" borderId="187" xfId="0" applyNumberFormat="1" applyFont="1" applyFill="1" applyBorder="1" applyAlignment="1" applyProtection="1">
      <alignment horizontal="left" vertical="top"/>
    </xf>
    <xf numFmtId="3" fontId="30" fillId="28" borderId="187" xfId="0" applyNumberFormat="1" applyFont="1" applyFill="1" applyBorder="1" applyAlignment="1" applyProtection="1">
      <alignment horizontal="right" vertical="center"/>
    </xf>
    <xf numFmtId="3" fontId="30" fillId="28" borderId="188" xfId="0" applyNumberFormat="1" applyFont="1" applyFill="1" applyBorder="1" applyAlignment="1" applyProtection="1">
      <alignment horizontal="right" vertical="center"/>
    </xf>
    <xf numFmtId="0" fontId="38" fillId="28" borderId="189" xfId="0" applyFont="1" applyFill="1" applyBorder="1" applyAlignment="1" applyProtection="1">
      <alignment horizontal="left" vertical="center"/>
    </xf>
    <xf numFmtId="49" fontId="38" fillId="28" borderId="190" xfId="0" applyNumberFormat="1" applyFont="1" applyFill="1" applyBorder="1" applyAlignment="1" applyProtection="1">
      <alignment horizontal="left" vertical="top"/>
    </xf>
    <xf numFmtId="3" fontId="30" fillId="28" borderId="190" xfId="0" applyNumberFormat="1" applyFont="1" applyFill="1" applyBorder="1" applyAlignment="1" applyProtection="1">
      <alignment horizontal="right" vertical="center"/>
    </xf>
    <xf numFmtId="3" fontId="30" fillId="28" borderId="191" xfId="0" applyNumberFormat="1" applyFont="1" applyFill="1" applyBorder="1" applyAlignment="1" applyProtection="1">
      <alignment horizontal="right" vertical="center"/>
    </xf>
    <xf numFmtId="0" fontId="38" fillId="28" borderId="195" xfId="0" applyFont="1" applyFill="1" applyBorder="1" applyAlignment="1" applyProtection="1">
      <alignment horizontal="left" vertical="center"/>
    </xf>
    <xf numFmtId="49" fontId="38" fillId="28" borderId="198" xfId="0" applyNumberFormat="1" applyFont="1" applyFill="1" applyBorder="1" applyAlignment="1" applyProtection="1">
      <alignment horizontal="left" vertical="top"/>
    </xf>
    <xf numFmtId="3" fontId="30" fillId="28" borderId="198" xfId="0" applyNumberFormat="1" applyFont="1" applyFill="1" applyBorder="1" applyAlignment="1" applyProtection="1">
      <alignment horizontal="right" vertical="center"/>
    </xf>
    <xf numFmtId="3" fontId="30" fillId="28" borderId="197" xfId="0" applyNumberFormat="1" applyFont="1" applyFill="1" applyBorder="1" applyAlignment="1" applyProtection="1">
      <alignment horizontal="right" vertical="center"/>
    </xf>
    <xf numFmtId="0" fontId="38" fillId="28" borderId="192" xfId="0" applyFont="1" applyFill="1" applyBorder="1" applyAlignment="1" applyProtection="1">
      <alignment horizontal="left" vertical="center"/>
    </xf>
    <xf numFmtId="49" fontId="38" fillId="28" borderId="193" xfId="0" applyNumberFormat="1" applyFont="1" applyFill="1" applyBorder="1" applyAlignment="1" applyProtection="1">
      <alignment horizontal="left" vertical="top"/>
    </xf>
    <xf numFmtId="3" fontId="30" fillId="28" borderId="193" xfId="0" applyNumberFormat="1" applyFont="1" applyFill="1" applyBorder="1" applyAlignment="1" applyProtection="1">
      <alignment horizontal="right" vertical="center"/>
    </xf>
    <xf numFmtId="3" fontId="30" fillId="28" borderId="194" xfId="0" applyNumberFormat="1" applyFont="1" applyFill="1" applyBorder="1" applyAlignment="1" applyProtection="1">
      <alignment horizontal="right" vertical="center"/>
    </xf>
    <xf numFmtId="3" fontId="30" fillId="28" borderId="196" xfId="0" applyNumberFormat="1" applyFont="1" applyFill="1" applyBorder="1" applyAlignment="1" applyProtection="1">
      <alignment vertical="center"/>
    </xf>
    <xf numFmtId="3" fontId="30" fillId="28" borderId="197" xfId="0" applyNumberFormat="1" applyFont="1" applyFill="1" applyBorder="1" applyAlignment="1" applyProtection="1">
      <alignment vertical="center"/>
    </xf>
    <xf numFmtId="38" fontId="0" fillId="0" borderId="12" xfId="33" applyFont="1" applyFill="1" applyBorder="1">
      <alignment vertical="center"/>
    </xf>
    <xf numFmtId="3" fontId="30" fillId="28" borderId="13" xfId="0" applyNumberFormat="1" applyFont="1" applyFill="1" applyBorder="1" applyAlignment="1" applyProtection="1">
      <alignment horizontal="right" vertical="center"/>
    </xf>
    <xf numFmtId="3" fontId="30" fillId="28" borderId="12" xfId="0" applyNumberFormat="1" applyFont="1" applyFill="1" applyBorder="1" applyAlignment="1" applyProtection="1">
      <alignment horizontal="right" vertical="center"/>
    </xf>
    <xf numFmtId="38" fontId="0" fillId="0" borderId="20" xfId="33" applyFont="1" applyFill="1" applyBorder="1">
      <alignment vertical="center"/>
    </xf>
    <xf numFmtId="38" fontId="1" fillId="0" borderId="16" xfId="33" applyFont="1" applyFill="1" applyBorder="1">
      <alignment vertical="center"/>
    </xf>
    <xf numFmtId="38" fontId="1" fillId="0" borderId="146" xfId="33" applyFont="1" applyFill="1" applyBorder="1">
      <alignment vertical="center"/>
    </xf>
    <xf numFmtId="38" fontId="1" fillId="0" borderId="114" xfId="33" applyFont="1" applyFill="1" applyBorder="1">
      <alignment vertical="center"/>
    </xf>
    <xf numFmtId="3" fontId="30" fillId="28" borderId="199" xfId="0" applyNumberFormat="1" applyFont="1" applyFill="1" applyBorder="1" applyAlignment="1" applyProtection="1">
      <alignment horizontal="right" vertical="center"/>
    </xf>
    <xf numFmtId="3" fontId="30" fillId="28" borderId="200" xfId="0" applyNumberFormat="1" applyFont="1" applyFill="1" applyBorder="1" applyAlignment="1" applyProtection="1">
      <alignment horizontal="right" vertical="center"/>
    </xf>
    <xf numFmtId="38" fontId="1" fillId="0" borderId="201" xfId="33" applyFont="1" applyFill="1" applyBorder="1">
      <alignment vertical="center"/>
    </xf>
    <xf numFmtId="3" fontId="30" fillId="28" borderId="29" xfId="0" applyNumberFormat="1" applyFont="1" applyFill="1" applyBorder="1" applyAlignment="1" applyProtection="1">
      <alignment horizontal="right" vertical="center"/>
    </xf>
    <xf numFmtId="181" fontId="1" fillId="0" borderId="109" xfId="33" applyNumberFormat="1" applyFont="1" applyFill="1" applyBorder="1" applyAlignment="1">
      <alignment vertical="center" shrinkToFit="1"/>
    </xf>
    <xf numFmtId="10" fontId="1" fillId="0" borderId="202" xfId="0" applyNumberFormat="1" applyFont="1" applyFill="1" applyBorder="1" applyAlignment="1">
      <alignment vertical="center" shrinkToFit="1"/>
    </xf>
    <xf numFmtId="0" fontId="0" fillId="30" borderId="14" xfId="0" applyFont="1" applyFill="1" applyBorder="1" applyAlignment="1">
      <alignment horizontal="left" vertical="center" wrapText="1" shrinkToFit="1"/>
    </xf>
    <xf numFmtId="9" fontId="0" fillId="0" borderId="0" xfId="52" applyFont="1">
      <alignment vertical="center"/>
    </xf>
    <xf numFmtId="38" fontId="0" fillId="0" borderId="44" xfId="33" applyFont="1" applyFill="1" applyBorder="1">
      <alignment vertical="center"/>
    </xf>
    <xf numFmtId="0" fontId="0" fillId="30" borderId="203" xfId="0" applyFont="1" applyFill="1" applyBorder="1" applyAlignment="1">
      <alignment horizontal="left" vertical="center" wrapText="1" shrinkToFit="1"/>
    </xf>
    <xf numFmtId="0" fontId="0" fillId="0" borderId="204" xfId="0" applyFont="1" applyFill="1" applyBorder="1" applyAlignment="1">
      <alignment horizontal="left" vertical="center" wrapText="1" shrinkToFit="1"/>
    </xf>
    <xf numFmtId="177" fontId="0" fillId="0" borderId="11" xfId="0" applyNumberFormat="1" applyFont="1" applyFill="1" applyBorder="1" applyAlignment="1">
      <alignment horizontal="center" vertical="center"/>
    </xf>
    <xf numFmtId="49" fontId="38" fillId="28" borderId="195" xfId="0" applyNumberFormat="1" applyFont="1" applyFill="1" applyBorder="1" applyAlignment="1" applyProtection="1">
      <alignment horizontal="left" vertical="top"/>
    </xf>
    <xf numFmtId="49" fontId="38" fillId="28" borderId="196" xfId="0" applyNumberFormat="1" applyFont="1" applyFill="1" applyBorder="1" applyAlignment="1" applyProtection="1">
      <alignment horizontal="left" vertical="top"/>
    </xf>
    <xf numFmtId="0" fontId="0" fillId="0" borderId="139" xfId="0" applyFont="1" applyFill="1" applyBorder="1" applyAlignment="1">
      <alignment horizontal="left" vertical="center" wrapText="1" shrinkToFit="1"/>
    </xf>
    <xf numFmtId="0" fontId="1" fillId="0" borderId="0" xfId="0" applyFont="1" applyFill="1">
      <alignment vertical="center"/>
    </xf>
    <xf numFmtId="0" fontId="35" fillId="0" borderId="0" xfId="0" applyFont="1" applyAlignment="1">
      <alignment horizontal="right" vertical="top"/>
    </xf>
    <xf numFmtId="0" fontId="0" fillId="33" borderId="70" xfId="0" applyFont="1" applyFill="1" applyBorder="1" applyAlignment="1">
      <alignment horizontal="center" vertical="center" wrapText="1"/>
    </xf>
    <xf numFmtId="0" fontId="0" fillId="33" borderId="32" xfId="0" applyFill="1" applyBorder="1" applyAlignment="1">
      <alignment horizontal="center" vertical="center"/>
    </xf>
    <xf numFmtId="0" fontId="0" fillId="33" borderId="95" xfId="0" applyFill="1" applyBorder="1" applyAlignment="1">
      <alignment horizontal="center" vertical="center"/>
    </xf>
    <xf numFmtId="0" fontId="0" fillId="33" borderId="70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0" fillId="0" borderId="165" xfId="0" applyFont="1" applyFill="1" applyBorder="1" applyAlignment="1">
      <alignment horizontal="center" vertical="center" wrapText="1" shrinkToFit="1"/>
    </xf>
    <xf numFmtId="0" fontId="0" fillId="0" borderId="51" xfId="0" applyFont="1" applyFill="1" applyBorder="1" applyAlignment="1">
      <alignment horizontal="center" vertical="center" wrapText="1" shrinkToFit="1"/>
    </xf>
    <xf numFmtId="0" fontId="0" fillId="0" borderId="114" xfId="0" applyFont="1" applyFill="1" applyBorder="1" applyAlignment="1">
      <alignment horizontal="center" vertical="center" wrapText="1" shrinkToFit="1"/>
    </xf>
    <xf numFmtId="0" fontId="0" fillId="0" borderId="166" xfId="0" applyFont="1" applyFill="1" applyBorder="1" applyAlignment="1">
      <alignment horizontal="center" vertical="center" wrapText="1" shrinkToFit="1"/>
    </xf>
    <xf numFmtId="0" fontId="0" fillId="0" borderId="150" xfId="0" applyFont="1" applyFill="1" applyBorder="1" applyAlignment="1">
      <alignment horizontal="center" vertical="center" wrapText="1" shrinkToFit="1"/>
    </xf>
    <xf numFmtId="0" fontId="0" fillId="0" borderId="151" xfId="0" applyFont="1" applyFill="1" applyBorder="1" applyAlignment="1">
      <alignment horizontal="center" vertical="center" wrapText="1" shrinkToFit="1"/>
    </xf>
    <xf numFmtId="0" fontId="0" fillId="0" borderId="149" xfId="0" applyFont="1" applyFill="1" applyBorder="1" applyAlignment="1">
      <alignment horizontal="center" vertical="center" wrapText="1" shrinkToFit="1"/>
    </xf>
    <xf numFmtId="0" fontId="0" fillId="0" borderId="127" xfId="0" applyFont="1" applyFill="1" applyBorder="1" applyAlignment="1">
      <alignment horizontal="center" vertical="center" wrapText="1" shrinkToFit="1"/>
    </xf>
    <xf numFmtId="0" fontId="0" fillId="0" borderId="152" xfId="0" applyFont="1" applyFill="1" applyBorder="1" applyAlignment="1">
      <alignment horizontal="center" vertical="center" wrapText="1" shrinkToFit="1"/>
    </xf>
    <xf numFmtId="0" fontId="0" fillId="0" borderId="153" xfId="0" applyFont="1" applyFill="1" applyBorder="1" applyAlignment="1">
      <alignment horizontal="center" vertical="center" wrapText="1" shrinkToFit="1"/>
    </xf>
    <xf numFmtId="0" fontId="0" fillId="0" borderId="154" xfId="0" applyFont="1" applyFill="1" applyBorder="1" applyAlignment="1">
      <alignment horizontal="center" vertical="center" wrapText="1" shrinkToFit="1"/>
    </xf>
    <xf numFmtId="0" fontId="0" fillId="0" borderId="132" xfId="0" applyFont="1" applyFill="1" applyBorder="1" applyAlignment="1">
      <alignment horizontal="center" vertical="center" wrapText="1" shrinkToFit="1"/>
    </xf>
    <xf numFmtId="0" fontId="0" fillId="0" borderId="104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167" xfId="0" applyFont="1" applyFill="1" applyBorder="1" applyAlignment="1">
      <alignment horizontal="center" vertical="center" wrapText="1" shrinkToFit="1"/>
    </xf>
    <xf numFmtId="0" fontId="0" fillId="0" borderId="168" xfId="0" applyFont="1" applyFill="1" applyBorder="1" applyAlignment="1">
      <alignment horizontal="center" vertical="center" wrapText="1" shrinkToFit="1"/>
    </xf>
    <xf numFmtId="0" fontId="0" fillId="0" borderId="61" xfId="0" applyFont="1" applyFill="1" applyBorder="1" applyAlignment="1">
      <alignment horizontal="center" vertical="center" wrapText="1" shrinkToFit="1"/>
    </xf>
    <xf numFmtId="0" fontId="0" fillId="0" borderId="169" xfId="0" applyFont="1" applyFill="1" applyBorder="1" applyAlignment="1">
      <alignment horizontal="center" vertical="center" wrapText="1" shrinkToFit="1"/>
    </xf>
    <xf numFmtId="0" fontId="0" fillId="0" borderId="61" xfId="0" applyBorder="1" applyAlignment="1">
      <alignment vertical="center" wrapText="1"/>
    </xf>
    <xf numFmtId="0" fontId="0" fillId="0" borderId="68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16" xfId="0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1" fillId="27" borderId="15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30" borderId="15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27" borderId="155" xfId="0" applyFont="1" applyFill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1" fillId="30" borderId="155" xfId="0" applyFont="1" applyFill="1" applyBorder="1" applyAlignment="1">
      <alignment horizontal="center" vertical="center"/>
    </xf>
    <xf numFmtId="0" fontId="0" fillId="30" borderId="114" xfId="0" applyFill="1" applyBorder="1" applyAlignment="1">
      <alignment horizontal="center" vertical="center"/>
    </xf>
    <xf numFmtId="0" fontId="0" fillId="30" borderId="156" xfId="0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0" borderId="59" xfId="0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106" xfId="0" applyFont="1" applyFill="1" applyBorder="1" applyAlignment="1">
      <alignment horizontal="center" vertical="center" wrapText="1"/>
    </xf>
    <xf numFmtId="0" fontId="0" fillId="0" borderId="158" xfId="0" applyFont="1" applyFill="1" applyBorder="1" applyAlignment="1">
      <alignment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33" borderId="50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0" fillId="33" borderId="93" xfId="0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 wrapText="1"/>
    </xf>
    <xf numFmtId="0" fontId="0" fillId="0" borderId="15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0" fillId="33" borderId="106" xfId="0" applyFill="1" applyBorder="1" applyAlignment="1">
      <alignment horizontal="center" vertical="center" wrapText="1"/>
    </xf>
    <xf numFmtId="0" fontId="0" fillId="33" borderId="158" xfId="0" applyFill="1" applyBorder="1" applyAlignment="1">
      <alignment horizontal="center" vertical="center"/>
    </xf>
    <xf numFmtId="0" fontId="0" fillId="0" borderId="47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0" fillId="0" borderId="16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3" borderId="34" xfId="0" applyFont="1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0" fillId="33" borderId="57" xfId="0" applyFont="1" applyFill="1" applyBorder="1" applyAlignment="1">
      <alignment horizontal="center" vertical="center"/>
    </xf>
    <xf numFmtId="0" fontId="0" fillId="33" borderId="162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4" fillId="0" borderId="114" xfId="0" applyFont="1" applyBorder="1" applyAlignment="1" applyProtection="1">
      <alignment horizontal="center" vertical="center" shrinkToFit="1"/>
    </xf>
    <xf numFmtId="49" fontId="7" fillId="28" borderId="195" xfId="0" applyNumberFormat="1" applyFont="1" applyFill="1" applyBorder="1" applyAlignment="1" applyProtection="1">
      <alignment horizontal="left" vertical="top"/>
    </xf>
    <xf numFmtId="49" fontId="7" fillId="28" borderId="196" xfId="0" applyNumberFormat="1" applyFont="1" applyFill="1" applyBorder="1" applyAlignment="1" applyProtection="1">
      <alignment horizontal="left" vertical="top"/>
    </xf>
    <xf numFmtId="0" fontId="39" fillId="0" borderId="114" xfId="0" applyFont="1" applyBorder="1" applyAlignment="1" applyProtection="1">
      <alignment horizontal="center" vertical="center" shrinkToFit="1"/>
    </xf>
    <xf numFmtId="49" fontId="38" fillId="28" borderId="195" xfId="0" applyNumberFormat="1" applyFont="1" applyFill="1" applyBorder="1" applyAlignment="1" applyProtection="1">
      <alignment horizontal="left" vertical="top"/>
    </xf>
    <xf numFmtId="49" fontId="38" fillId="28" borderId="196" xfId="0" applyNumberFormat="1" applyFont="1" applyFill="1" applyBorder="1" applyAlignment="1" applyProtection="1">
      <alignment horizontal="left" vertical="top"/>
    </xf>
    <xf numFmtId="0" fontId="39" fillId="0" borderId="114" xfId="0" applyFont="1" applyBorder="1" applyAlignment="1" applyProtection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52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51"/>
    <cellStyle name="標準 2" xfId="42"/>
    <cellStyle name="標準 3" xfId="43"/>
    <cellStyle name="標準 4" xfId="44"/>
    <cellStyle name="標準 5" xfId="45"/>
    <cellStyle name="標準 6" xfId="46"/>
    <cellStyle name="標準 7" xfId="47"/>
    <cellStyle name="標準 8" xfId="48"/>
    <cellStyle name="標準 9" xfId="50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635000</xdr:colOff>
      <xdr:row>1</xdr:row>
      <xdr:rowOff>158750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3360400" y="39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29</xdr:row>
      <xdr:rowOff>447675</xdr:rowOff>
    </xdr:from>
    <xdr:to>
      <xdr:col>17</xdr:col>
      <xdr:colOff>342900</xdr:colOff>
      <xdr:row>29</xdr:row>
      <xdr:rowOff>447675</xdr:rowOff>
    </xdr:to>
    <xdr:sp macro="" textlink="">
      <xdr:nvSpPr>
        <xdr:cNvPr id="34477" name="Line 2"/>
        <xdr:cNvSpPr>
          <a:spLocks noChangeShapeType="1"/>
        </xdr:cNvSpPr>
      </xdr:nvSpPr>
      <xdr:spPr bwMode="auto">
        <a:xfrm>
          <a:off x="0" y="1446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219415</xdr:colOff>
      <xdr:row>0</xdr:row>
      <xdr:rowOff>500063</xdr:rowOff>
    </xdr:from>
    <xdr:to>
      <xdr:col>13</xdr:col>
      <xdr:colOff>773907</xdr:colOff>
      <xdr:row>6</xdr:row>
      <xdr:rowOff>47626</xdr:rowOff>
    </xdr:to>
    <xdr:sp macro="" textlink="">
      <xdr:nvSpPr>
        <xdr:cNvPr id="3" name="テキスト ボックス 2"/>
        <xdr:cNvSpPr txBox="1"/>
      </xdr:nvSpPr>
      <xdr:spPr>
        <a:xfrm>
          <a:off x="0" y="309563"/>
          <a:ext cx="0" cy="126206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500"/>
            </a:lnSpc>
          </a:pP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平成２６年度１１月補正予算要求時の上半期</a:t>
          </a:r>
          <a:r>
            <a:rPr lang="en-US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601,000</a:t>
          </a: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千円増</a:t>
          </a:r>
          <a:r>
            <a:rPr lang="ja-JP" altLang="en-US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をもとに積算</a:t>
          </a:r>
          <a:endParaRPr lang="en-US" altLang="ja-JP" sz="12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142875</xdr:colOff>
      <xdr:row>12</xdr:row>
      <xdr:rowOff>0</xdr:rowOff>
    </xdr:from>
    <xdr:to>
      <xdr:col>30</xdr:col>
      <xdr:colOff>838200</xdr:colOff>
      <xdr:row>12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3848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他場と日程重複する割合が大きい上期のFⅡ１節を積算から除く</a:t>
          </a:r>
        </a:p>
      </xdr:txBody>
    </xdr:sp>
    <xdr:clientData/>
  </xdr:twoCellAnchor>
  <xdr:twoCellAnchor>
    <xdr:from>
      <xdr:col>62</xdr:col>
      <xdr:colOff>23817</xdr:colOff>
      <xdr:row>15</xdr:row>
      <xdr:rowOff>404812</xdr:rowOff>
    </xdr:from>
    <xdr:to>
      <xdr:col>64</xdr:col>
      <xdr:colOff>428624</xdr:colOff>
      <xdr:row>16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0" y="5453062"/>
          <a:ext cx="0" cy="90488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7/16</a:t>
          </a:r>
          <a:r>
            <a:rPr kumimoji="1" lang="ja-JP" altLang="en-US" sz="1000">
              <a:latin typeface="+mj-ea"/>
              <a:ea typeface="+mj-ea"/>
            </a:rPr>
            <a:t>中止順延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62</xdr:col>
      <xdr:colOff>238128</xdr:colOff>
      <xdr:row>17</xdr:row>
      <xdr:rowOff>369093</xdr:rowOff>
    </xdr:from>
    <xdr:to>
      <xdr:col>65</xdr:col>
      <xdr:colOff>702468</xdr:colOff>
      <xdr:row>19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0" y="6217443"/>
          <a:ext cx="0" cy="43100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8/22</a:t>
          </a:r>
          <a:r>
            <a:rPr kumimoji="1" lang="ja-JP" altLang="en-US" sz="1000">
              <a:latin typeface="+mj-ea"/>
              <a:ea typeface="+mj-ea"/>
            </a:rPr>
            <a:t>中央ｼｽﾃﾑ障害あり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88</xdr:col>
      <xdr:colOff>342900</xdr:colOff>
      <xdr:row>25</xdr:row>
      <xdr:rowOff>447675</xdr:rowOff>
    </xdr:from>
    <xdr:to>
      <xdr:col>88</xdr:col>
      <xdr:colOff>209550</xdr:colOff>
      <xdr:row>25</xdr:row>
      <xdr:rowOff>447675</xdr:rowOff>
    </xdr:to>
    <xdr:sp macro="" textlink="">
      <xdr:nvSpPr>
        <xdr:cNvPr id="34482" name="Line 2"/>
        <xdr:cNvSpPr>
          <a:spLocks noChangeShapeType="1"/>
        </xdr:cNvSpPr>
      </xdr:nvSpPr>
      <xdr:spPr bwMode="auto">
        <a:xfrm>
          <a:off x="0" y="1284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342900</xdr:colOff>
      <xdr:row>26</xdr:row>
      <xdr:rowOff>0</xdr:rowOff>
    </xdr:from>
    <xdr:to>
      <xdr:col>88</xdr:col>
      <xdr:colOff>209550</xdr:colOff>
      <xdr:row>26</xdr:row>
      <xdr:rowOff>0</xdr:rowOff>
    </xdr:to>
    <xdr:sp macro="" textlink="">
      <xdr:nvSpPr>
        <xdr:cNvPr id="34483" name="Line 2"/>
        <xdr:cNvSpPr>
          <a:spLocks noChangeShapeType="1"/>
        </xdr:cNvSpPr>
      </xdr:nvSpPr>
      <xdr:spPr bwMode="auto">
        <a:xfrm>
          <a:off x="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190504</xdr:colOff>
      <xdr:row>21</xdr:row>
      <xdr:rowOff>392906</xdr:rowOff>
    </xdr:from>
    <xdr:to>
      <xdr:col>64</xdr:col>
      <xdr:colOff>464345</xdr:colOff>
      <xdr:row>24</xdr:row>
      <xdr:rowOff>83345</xdr:rowOff>
    </xdr:to>
    <xdr:sp macro="" textlink="">
      <xdr:nvSpPr>
        <xdr:cNvPr id="9" name="テキスト ボックス 8"/>
        <xdr:cNvSpPr txBox="1"/>
      </xdr:nvSpPr>
      <xdr:spPr>
        <a:xfrm>
          <a:off x="0" y="8241506"/>
          <a:ext cx="0" cy="7144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</a:rPr>
            <a:t>年末開催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W40"/>
  <sheetViews>
    <sheetView tabSelected="1" view="pageBreakPreview" zoomScale="80" zoomScaleNormal="80" zoomScaleSheetLayoutView="80" workbookViewId="0">
      <pane xSplit="5" ySplit="6" topLeftCell="F7" activePane="bottomRight" state="frozen"/>
      <selection activeCell="CO1" sqref="CO1"/>
      <selection pane="topRight" activeCell="CU1" sqref="CU1"/>
      <selection pane="bottomLeft" activeCell="CO8" sqref="CO8"/>
      <selection pane="bottomRight" activeCell="V20" sqref="V20"/>
    </sheetView>
  </sheetViews>
  <sheetFormatPr defaultRowHeight="13.5" customHeight="1" x14ac:dyDescent="0.15"/>
  <cols>
    <col min="1" max="1" width="5.25" style="1" customWidth="1"/>
    <col min="2" max="2" width="7.375" style="1" customWidth="1"/>
    <col min="3" max="3" width="1.75" style="1" customWidth="1"/>
    <col min="4" max="4" width="7.25" style="1" customWidth="1"/>
    <col min="5" max="5" width="10.125" style="1" customWidth="1"/>
    <col min="6" max="6" width="22" style="1" bestFit="1" customWidth="1"/>
    <col min="7" max="7" width="11.875" style="1" customWidth="1"/>
    <col min="8" max="8" width="12.5" style="1" customWidth="1"/>
    <col min="9" max="9" width="14" style="1" bestFit="1" customWidth="1"/>
    <col min="10" max="10" width="14.75" style="1" bestFit="1" customWidth="1"/>
    <col min="11" max="11" width="12.25" style="1" customWidth="1"/>
    <col min="12" max="12" width="16.375" style="1" customWidth="1"/>
    <col min="13" max="13" width="11.875" style="1" customWidth="1"/>
    <col min="14" max="14" width="12.5" style="1" customWidth="1"/>
    <col min="15" max="15" width="14" style="1" bestFit="1" customWidth="1"/>
    <col min="16" max="16" width="13.5" style="1" customWidth="1"/>
    <col min="17" max="17" width="12.25" style="1" customWidth="1"/>
    <col min="18" max="18" width="14.875" style="1" customWidth="1"/>
    <col min="19" max="19" width="1.875" style="1" customWidth="1"/>
    <col min="20" max="20" width="14.75" style="1" customWidth="1"/>
    <col min="21" max="21" width="2" style="1" customWidth="1"/>
    <col min="22" max="22" width="9.875" style="1" customWidth="1"/>
    <col min="23" max="23" width="6.625" style="1" customWidth="1"/>
    <col min="24" max="16384" width="9" style="1"/>
  </cols>
  <sheetData>
    <row r="1" spans="1:23" ht="6.75" customHeight="1" x14ac:dyDescent="0.15">
      <c r="K1" s="632"/>
      <c r="L1" s="632"/>
      <c r="Q1" s="632"/>
      <c r="R1" s="632"/>
      <c r="T1" s="530"/>
    </row>
    <row r="2" spans="1:23" ht="7.5" customHeight="1" x14ac:dyDescent="0.15">
      <c r="K2" s="487"/>
      <c r="L2" s="487"/>
      <c r="Q2" s="487"/>
      <c r="R2" s="487"/>
      <c r="T2" s="392"/>
    </row>
    <row r="3" spans="1:23" ht="21.75" customHeight="1" x14ac:dyDescent="0.15">
      <c r="A3" s="2" t="s">
        <v>151</v>
      </c>
      <c r="R3" s="30"/>
    </row>
    <row r="4" spans="1:23" ht="21.75" customHeight="1" thickBot="1" x14ac:dyDescent="0.2">
      <c r="A4" s="2"/>
      <c r="R4" s="344"/>
      <c r="T4" s="344" t="s">
        <v>7</v>
      </c>
    </row>
    <row r="5" spans="1:23" ht="28.5" customHeight="1" thickBot="1" x14ac:dyDescent="0.2">
      <c r="A5" s="376"/>
      <c r="B5" s="377"/>
      <c r="C5" s="378"/>
      <c r="D5" s="379"/>
      <c r="E5" s="377"/>
      <c r="F5" s="459"/>
      <c r="G5" s="633" t="s">
        <v>123</v>
      </c>
      <c r="H5" s="634"/>
      <c r="I5" s="634"/>
      <c r="J5" s="634"/>
      <c r="K5" s="634"/>
      <c r="L5" s="635"/>
      <c r="M5" s="636" t="s">
        <v>36</v>
      </c>
      <c r="N5" s="634"/>
      <c r="O5" s="634"/>
      <c r="P5" s="634"/>
      <c r="Q5" s="634"/>
      <c r="R5" s="635"/>
      <c r="S5" s="383"/>
      <c r="T5" s="531" t="s">
        <v>167</v>
      </c>
    </row>
    <row r="6" spans="1:23" ht="49.5" customHeight="1" thickBot="1" x14ac:dyDescent="0.2">
      <c r="A6" s="389" t="s">
        <v>0</v>
      </c>
      <c r="B6" s="380"/>
      <c r="C6" s="381" t="s">
        <v>1</v>
      </c>
      <c r="D6" s="382"/>
      <c r="E6" s="480" t="s">
        <v>141</v>
      </c>
      <c r="F6" s="460" t="s">
        <v>139</v>
      </c>
      <c r="G6" s="384" t="s">
        <v>22</v>
      </c>
      <c r="H6" s="406" t="s">
        <v>133</v>
      </c>
      <c r="I6" s="385" t="s">
        <v>129</v>
      </c>
      <c r="J6" s="385" t="s">
        <v>6</v>
      </c>
      <c r="K6" s="406" t="s">
        <v>148</v>
      </c>
      <c r="L6" s="421" t="s">
        <v>4</v>
      </c>
      <c r="M6" s="384" t="s">
        <v>22</v>
      </c>
      <c r="N6" s="406" t="s">
        <v>133</v>
      </c>
      <c r="O6" s="385" t="s">
        <v>129</v>
      </c>
      <c r="P6" s="385" t="s">
        <v>6</v>
      </c>
      <c r="Q6" s="408" t="s">
        <v>148</v>
      </c>
      <c r="R6" s="386" t="s">
        <v>4</v>
      </c>
      <c r="S6" s="383"/>
      <c r="T6" s="532" t="s">
        <v>4</v>
      </c>
      <c r="V6" s="481" t="s">
        <v>140</v>
      </c>
    </row>
    <row r="7" spans="1:23" ht="45" customHeight="1" x14ac:dyDescent="0.15">
      <c r="A7" s="141" t="s">
        <v>156</v>
      </c>
      <c r="B7" s="368">
        <v>45390</v>
      </c>
      <c r="C7" s="369" t="s">
        <v>11</v>
      </c>
      <c r="D7" s="370">
        <f>B7+2</f>
        <v>45392</v>
      </c>
      <c r="E7" s="479" t="s">
        <v>177</v>
      </c>
      <c r="F7" s="461" t="s">
        <v>168</v>
      </c>
      <c r="G7" s="209">
        <v>14000000</v>
      </c>
      <c r="H7" s="105">
        <v>100000000</v>
      </c>
      <c r="I7" s="105">
        <v>524000000</v>
      </c>
      <c r="J7" s="105">
        <v>2000000</v>
      </c>
      <c r="K7" s="105">
        <v>60000000</v>
      </c>
      <c r="L7" s="412">
        <f>SUM(G7:K7)</f>
        <v>700000000</v>
      </c>
      <c r="M7" s="209">
        <f>'1-1'!F6</f>
        <v>9372400</v>
      </c>
      <c r="N7" s="105">
        <f>'1-1'!F7</f>
        <v>93085700</v>
      </c>
      <c r="O7" s="105">
        <f>'令和６年度 様式２'!DC9</f>
        <v>729545800</v>
      </c>
      <c r="P7" s="105">
        <f>'1-1'!F12</f>
        <v>1809400</v>
      </c>
      <c r="Q7" s="105">
        <f>'令和６年度 様式２'!CX9</f>
        <v>47220100</v>
      </c>
      <c r="R7" s="106">
        <f>SUM(M7:Q7)</f>
        <v>881033400</v>
      </c>
      <c r="T7" s="482">
        <f t="shared" ref="T7:T18" si="0">L7-R7</f>
        <v>-181033400</v>
      </c>
      <c r="V7" s="482">
        <f>'1-1'!F57</f>
        <v>573</v>
      </c>
      <c r="W7" s="1">
        <v>3</v>
      </c>
    </row>
    <row r="8" spans="1:23" ht="45" customHeight="1" x14ac:dyDescent="0.15">
      <c r="A8" s="139" t="s">
        <v>157</v>
      </c>
      <c r="B8" s="354">
        <v>45398</v>
      </c>
      <c r="C8" s="371" t="s">
        <v>11</v>
      </c>
      <c r="D8" s="372">
        <f t="shared" ref="D8:D12" si="1">B8+2</f>
        <v>45400</v>
      </c>
      <c r="E8" s="201" t="s">
        <v>142</v>
      </c>
      <c r="F8" s="462" t="s">
        <v>169</v>
      </c>
      <c r="G8" s="211">
        <v>16000000</v>
      </c>
      <c r="H8" s="6">
        <v>200000000</v>
      </c>
      <c r="I8" s="6">
        <v>881000000</v>
      </c>
      <c r="J8" s="420">
        <v>3000000</v>
      </c>
      <c r="K8" s="6">
        <v>200000000</v>
      </c>
      <c r="L8" s="413">
        <f t="shared" ref="L8:L16" si="2">SUM(G8:K8)</f>
        <v>1300000000</v>
      </c>
      <c r="M8" s="210">
        <f>'2'!F6</f>
        <v>16470700</v>
      </c>
      <c r="N8" s="6">
        <f>'2'!F7</f>
        <v>209462300</v>
      </c>
      <c r="O8" s="6">
        <f>'令和６年度 様式２'!DC10</f>
        <v>1111962300</v>
      </c>
      <c r="P8" s="6">
        <f>'2'!F10</f>
        <v>2337600</v>
      </c>
      <c r="Q8" s="6">
        <f>'令和６年度 様式２'!CX10</f>
        <v>191062000</v>
      </c>
      <c r="R8" s="7">
        <f t="shared" ref="R8:R24" si="3">SUM(M8:Q8)</f>
        <v>1531294900</v>
      </c>
      <c r="T8" s="483">
        <f t="shared" si="0"/>
        <v>-231294900</v>
      </c>
      <c r="V8" s="483">
        <f>'2'!F86</f>
        <v>859</v>
      </c>
      <c r="W8" s="1">
        <v>3</v>
      </c>
    </row>
    <row r="9" spans="1:23" ht="45" customHeight="1" x14ac:dyDescent="0.15">
      <c r="A9" s="139" t="s">
        <v>158</v>
      </c>
      <c r="B9" s="354">
        <v>45412</v>
      </c>
      <c r="C9" s="371" t="s">
        <v>11</v>
      </c>
      <c r="D9" s="372">
        <f t="shared" si="1"/>
        <v>45414</v>
      </c>
      <c r="E9" s="201" t="s">
        <v>153</v>
      </c>
      <c r="F9" s="463" t="s">
        <v>183</v>
      </c>
      <c r="G9" s="210">
        <v>16000000</v>
      </c>
      <c r="H9" s="6">
        <v>200000000</v>
      </c>
      <c r="I9" s="6">
        <v>881000000</v>
      </c>
      <c r="J9" s="420">
        <v>3000000</v>
      </c>
      <c r="K9" s="6">
        <v>200000000</v>
      </c>
      <c r="L9" s="413">
        <f t="shared" si="2"/>
        <v>1300000000</v>
      </c>
      <c r="M9" s="210">
        <f>'3'!F6</f>
        <v>17045400</v>
      </c>
      <c r="N9" s="6">
        <f>'3'!F7</f>
        <v>166143400</v>
      </c>
      <c r="O9" s="6">
        <f>'令和６年度 様式２'!DC11</f>
        <v>1081473500</v>
      </c>
      <c r="P9" s="6">
        <f>'3'!F12</f>
        <v>2374600</v>
      </c>
      <c r="Q9" s="6">
        <f>'令和６年度 様式２'!CX11</f>
        <v>196764900</v>
      </c>
      <c r="R9" s="7">
        <f t="shared" si="3"/>
        <v>1463801800</v>
      </c>
      <c r="T9" s="483">
        <f t="shared" si="0"/>
        <v>-163801800</v>
      </c>
      <c r="V9" s="483">
        <f>'3'!F108</f>
        <v>1014</v>
      </c>
      <c r="W9" s="1">
        <v>3</v>
      </c>
    </row>
    <row r="10" spans="1:23" ht="45" customHeight="1" x14ac:dyDescent="0.15">
      <c r="A10" s="142" t="s">
        <v>159</v>
      </c>
      <c r="B10" s="373">
        <v>45426</v>
      </c>
      <c r="C10" s="374" t="s">
        <v>11</v>
      </c>
      <c r="D10" s="375">
        <f t="shared" si="1"/>
        <v>45428</v>
      </c>
      <c r="E10" s="476" t="s">
        <v>179</v>
      </c>
      <c r="F10" s="464" t="s">
        <v>171</v>
      </c>
      <c r="G10" s="387">
        <v>0</v>
      </c>
      <c r="H10" s="6">
        <v>130000000</v>
      </c>
      <c r="I10" s="6">
        <v>1067000000</v>
      </c>
      <c r="J10" s="420">
        <v>3000000</v>
      </c>
      <c r="K10" s="6">
        <v>0</v>
      </c>
      <c r="L10" s="414">
        <f t="shared" si="2"/>
        <v>1200000000</v>
      </c>
      <c r="M10" s="210">
        <f>'4-1'!F6</f>
        <v>0</v>
      </c>
      <c r="N10" s="572">
        <f>'4-1'!F7</f>
        <v>110360500</v>
      </c>
      <c r="O10" s="6">
        <f>'令和６年度 様式２'!DC12</f>
        <v>1125701700</v>
      </c>
      <c r="P10" s="6">
        <f>'4-1'!F11</f>
        <v>2986500</v>
      </c>
      <c r="Q10" s="6">
        <f>'令和６年度 様式２'!CX12</f>
        <v>0</v>
      </c>
      <c r="R10" s="77">
        <f t="shared" si="3"/>
        <v>1239048700</v>
      </c>
      <c r="T10" s="483">
        <f t="shared" si="0"/>
        <v>-39048700</v>
      </c>
      <c r="V10" s="483">
        <v>0</v>
      </c>
      <c r="W10" s="1">
        <v>3</v>
      </c>
    </row>
    <row r="11" spans="1:23" ht="45" customHeight="1" x14ac:dyDescent="0.15">
      <c r="A11" s="388" t="s">
        <v>160</v>
      </c>
      <c r="B11" s="354">
        <v>45444</v>
      </c>
      <c r="C11" s="371" t="s">
        <v>11</v>
      </c>
      <c r="D11" s="372">
        <f t="shared" si="1"/>
        <v>45446</v>
      </c>
      <c r="E11" s="201" t="s">
        <v>154</v>
      </c>
      <c r="F11" s="463" t="s">
        <v>172</v>
      </c>
      <c r="G11" s="210">
        <v>0</v>
      </c>
      <c r="H11" s="6">
        <v>130000000</v>
      </c>
      <c r="I11" s="76">
        <v>1067000000</v>
      </c>
      <c r="J11" s="420">
        <v>3000000</v>
      </c>
      <c r="K11" s="6">
        <v>0</v>
      </c>
      <c r="L11" s="414">
        <f t="shared" si="2"/>
        <v>1200000000</v>
      </c>
      <c r="M11" s="210">
        <f>'4-2'!F6</f>
        <v>0</v>
      </c>
      <c r="N11" s="6">
        <f>'4-2'!F7</f>
        <v>88282200</v>
      </c>
      <c r="O11" s="6">
        <f>'令和６年度 様式２'!DC13</f>
        <v>958780900</v>
      </c>
      <c r="P11" s="6">
        <f>'4-2'!F11</f>
        <v>2490600</v>
      </c>
      <c r="Q11" s="6">
        <f>'令和６年度 様式２'!CX13</f>
        <v>0</v>
      </c>
      <c r="R11" s="77">
        <f t="shared" si="3"/>
        <v>1049553700</v>
      </c>
      <c r="S11" s="199"/>
      <c r="T11" s="483">
        <f t="shared" si="0"/>
        <v>150446300</v>
      </c>
      <c r="U11" s="199"/>
      <c r="V11" s="483">
        <v>0</v>
      </c>
      <c r="W11" s="1">
        <v>3</v>
      </c>
    </row>
    <row r="12" spans="1:23" ht="45" customHeight="1" x14ac:dyDescent="0.15">
      <c r="A12" s="489" t="s">
        <v>161</v>
      </c>
      <c r="B12" s="354">
        <v>45454</v>
      </c>
      <c r="C12" s="371" t="s">
        <v>121</v>
      </c>
      <c r="D12" s="372">
        <f t="shared" si="1"/>
        <v>45456</v>
      </c>
      <c r="E12" s="111" t="s">
        <v>181</v>
      </c>
      <c r="F12" s="464" t="s">
        <v>173</v>
      </c>
      <c r="G12" s="210">
        <v>16000000</v>
      </c>
      <c r="H12" s="6">
        <v>200000000</v>
      </c>
      <c r="I12" s="76">
        <v>881000000</v>
      </c>
      <c r="J12" s="420">
        <v>3000000</v>
      </c>
      <c r="K12" s="6">
        <v>200000000</v>
      </c>
      <c r="L12" s="414">
        <f t="shared" si="2"/>
        <v>1300000000</v>
      </c>
      <c r="M12" s="211">
        <f>'5'!F6</f>
        <v>11491400</v>
      </c>
      <c r="N12" s="11">
        <f>'5'!F7</f>
        <v>147771200</v>
      </c>
      <c r="O12" s="11">
        <f>'令和６年度 様式２'!DC14</f>
        <v>1003477600</v>
      </c>
      <c r="P12" s="11">
        <f>'5'!F10</f>
        <v>2066900</v>
      </c>
      <c r="Q12" s="11">
        <f>'令和６年度 様式２'!CX14</f>
        <v>164225500</v>
      </c>
      <c r="R12" s="127">
        <f t="shared" si="3"/>
        <v>1329032600</v>
      </c>
      <c r="S12" s="490"/>
      <c r="T12" s="483">
        <f t="shared" si="0"/>
        <v>-29032600</v>
      </c>
      <c r="U12" s="199"/>
      <c r="V12" s="483">
        <v>713</v>
      </c>
      <c r="W12" s="1">
        <v>3</v>
      </c>
    </row>
    <row r="13" spans="1:23" ht="45" customHeight="1" x14ac:dyDescent="0.15">
      <c r="A13" s="477" t="s">
        <v>162</v>
      </c>
      <c r="B13" s="373">
        <v>45463</v>
      </c>
      <c r="C13" s="374" t="s">
        <v>11</v>
      </c>
      <c r="D13" s="375">
        <v>45465</v>
      </c>
      <c r="E13" s="476" t="s">
        <v>182</v>
      </c>
      <c r="F13" s="464" t="s">
        <v>184</v>
      </c>
      <c r="G13" s="387">
        <v>14000000</v>
      </c>
      <c r="H13" s="76">
        <v>100000000</v>
      </c>
      <c r="I13" s="76">
        <v>524000000</v>
      </c>
      <c r="J13" s="307">
        <v>2000000</v>
      </c>
      <c r="K13" s="76">
        <v>60000000</v>
      </c>
      <c r="L13" s="414">
        <f t="shared" si="2"/>
        <v>700000000</v>
      </c>
      <c r="M13" s="619">
        <f>'1-2'!F6</f>
        <v>10598500</v>
      </c>
      <c r="N13" s="610">
        <f>'1-2'!F7</f>
        <v>70254500</v>
      </c>
      <c r="O13" s="6">
        <f>'令和６年度 様式２'!DC15</f>
        <v>601173300</v>
      </c>
      <c r="P13" s="610">
        <f>'1-2'!F10</f>
        <v>1607800</v>
      </c>
      <c r="Q13" s="6">
        <f>'令和６年度 様式２'!CX15</f>
        <v>42877600</v>
      </c>
      <c r="R13" s="7">
        <f t="shared" si="3"/>
        <v>726511700</v>
      </c>
      <c r="T13" s="533">
        <f t="shared" si="0"/>
        <v>-26511700</v>
      </c>
      <c r="U13" s="506"/>
      <c r="V13" s="510">
        <v>695</v>
      </c>
      <c r="W13" s="1">
        <v>3</v>
      </c>
    </row>
    <row r="14" spans="1:23" ht="45" customHeight="1" thickBot="1" x14ac:dyDescent="0.2">
      <c r="A14" s="515" t="s">
        <v>164</v>
      </c>
      <c r="B14" s="498">
        <v>45561</v>
      </c>
      <c r="C14" s="499" t="s">
        <v>11</v>
      </c>
      <c r="D14" s="500">
        <v>45563</v>
      </c>
      <c r="E14" s="516" t="s">
        <v>122</v>
      </c>
      <c r="F14" s="501" t="s">
        <v>174</v>
      </c>
      <c r="G14" s="469">
        <v>16000000</v>
      </c>
      <c r="H14" s="470">
        <v>200000000</v>
      </c>
      <c r="I14" s="470">
        <v>981000000</v>
      </c>
      <c r="J14" s="502">
        <v>3000000</v>
      </c>
      <c r="K14" s="470">
        <v>200000000</v>
      </c>
      <c r="L14" s="503">
        <f t="shared" si="2"/>
        <v>1400000000</v>
      </c>
      <c r="M14" s="469">
        <f>'6'!F6</f>
        <v>17891500</v>
      </c>
      <c r="N14" s="624">
        <f>'6'!F7</f>
        <v>187955800</v>
      </c>
      <c r="O14" s="470">
        <f>'令和６年度 様式２'!DC16</f>
        <v>971131900</v>
      </c>
      <c r="P14" s="470">
        <f>'6'!F10</f>
        <v>2164100</v>
      </c>
      <c r="Q14" s="470">
        <f>'令和６年度 様式２'!CX16</f>
        <v>179472400</v>
      </c>
      <c r="R14" s="517">
        <f t="shared" si="3"/>
        <v>1358615700</v>
      </c>
      <c r="S14" s="518"/>
      <c r="T14" s="534">
        <f t="shared" si="0"/>
        <v>41384300</v>
      </c>
      <c r="V14" s="505">
        <v>1348</v>
      </c>
      <c r="W14" s="1">
        <v>3</v>
      </c>
    </row>
    <row r="15" spans="1:23" ht="45" customHeight="1" thickBot="1" x14ac:dyDescent="0.2">
      <c r="A15" s="141" t="s">
        <v>390</v>
      </c>
      <c r="B15" s="368">
        <v>45571</v>
      </c>
      <c r="C15" s="525" t="s">
        <v>11</v>
      </c>
      <c r="D15" s="370">
        <v>45573</v>
      </c>
      <c r="E15" s="520" t="s">
        <v>144</v>
      </c>
      <c r="F15" s="521" t="s">
        <v>423</v>
      </c>
      <c r="G15" s="523">
        <v>0</v>
      </c>
      <c r="H15" s="34">
        <v>130000000</v>
      </c>
      <c r="I15" s="125">
        <v>1067000000</v>
      </c>
      <c r="J15" s="522">
        <v>3000000</v>
      </c>
      <c r="K15" s="125">
        <v>0</v>
      </c>
      <c r="L15" s="415">
        <f t="shared" si="2"/>
        <v>1200000000</v>
      </c>
      <c r="M15" s="523">
        <f>'7-1'!F6</f>
        <v>0</v>
      </c>
      <c r="N15" s="34">
        <f>'7-1'!F7</f>
        <v>121575800</v>
      </c>
      <c r="O15" s="34">
        <f>'令和６年度 様式２'!DC17</f>
        <v>1250721500</v>
      </c>
      <c r="P15" s="34">
        <f>'7-1'!F11</f>
        <v>2053300</v>
      </c>
      <c r="Q15" s="34">
        <f>'7-1'!F17</f>
        <v>0</v>
      </c>
      <c r="R15" s="35">
        <f t="shared" si="3"/>
        <v>1374350600</v>
      </c>
      <c r="S15" s="199"/>
      <c r="T15" s="524">
        <f t="shared" si="0"/>
        <v>-174350600</v>
      </c>
      <c r="U15" s="506"/>
      <c r="V15" s="524">
        <v>0</v>
      </c>
      <c r="W15" s="1">
        <v>3</v>
      </c>
    </row>
    <row r="16" spans="1:23" ht="45" customHeight="1" thickBot="1" x14ac:dyDescent="0.2">
      <c r="A16" s="519" t="s">
        <v>391</v>
      </c>
      <c r="B16" s="373">
        <v>45580</v>
      </c>
      <c r="C16" s="371" t="s">
        <v>11</v>
      </c>
      <c r="D16" s="375">
        <v>45582</v>
      </c>
      <c r="E16" s="476" t="s">
        <v>152</v>
      </c>
      <c r="F16" s="464" t="s">
        <v>424</v>
      </c>
      <c r="G16" s="234">
        <v>14000000</v>
      </c>
      <c r="H16" s="125">
        <v>100000000</v>
      </c>
      <c r="I16" s="6">
        <v>624000000</v>
      </c>
      <c r="J16" s="307">
        <v>2000000</v>
      </c>
      <c r="K16" s="6">
        <v>60000000</v>
      </c>
      <c r="L16" s="7">
        <f t="shared" si="2"/>
        <v>800000000</v>
      </c>
      <c r="M16" s="411">
        <f>'8-1'!F6</f>
        <v>8432000</v>
      </c>
      <c r="N16" s="76">
        <f>'8-1'!F7</f>
        <v>93269600</v>
      </c>
      <c r="O16" s="76">
        <f>'令和６年度 様式２'!DC18</f>
        <v>851717500</v>
      </c>
      <c r="P16" s="76">
        <f>'8-1'!F10</f>
        <v>2103100</v>
      </c>
      <c r="Q16" s="76">
        <f>'令和６年度 様式２'!CX18</f>
        <v>54480100</v>
      </c>
      <c r="R16" s="35">
        <f t="shared" si="3"/>
        <v>1010002300</v>
      </c>
      <c r="S16" s="199"/>
      <c r="T16" s="533">
        <f t="shared" si="0"/>
        <v>-210002300</v>
      </c>
      <c r="U16" s="506"/>
      <c r="V16" s="494">
        <v>819</v>
      </c>
      <c r="W16" s="1">
        <v>3</v>
      </c>
    </row>
    <row r="17" spans="1:23" ht="45" customHeight="1" thickBot="1" x14ac:dyDescent="0.2">
      <c r="A17" s="139" t="s">
        <v>392</v>
      </c>
      <c r="B17" s="354">
        <v>45595</v>
      </c>
      <c r="C17" s="371" t="s">
        <v>11</v>
      </c>
      <c r="D17" s="372">
        <v>45597</v>
      </c>
      <c r="E17" s="111" t="s">
        <v>143</v>
      </c>
      <c r="F17" s="464" t="s">
        <v>372</v>
      </c>
      <c r="G17" s="210">
        <v>0</v>
      </c>
      <c r="H17" s="6">
        <v>130000000</v>
      </c>
      <c r="I17" s="76">
        <v>1067000000</v>
      </c>
      <c r="J17" s="420">
        <v>3000000</v>
      </c>
      <c r="K17" s="6">
        <v>0</v>
      </c>
      <c r="L17" s="413">
        <f t="shared" ref="L17:L25" si="4">SUM(G17:K17)</f>
        <v>1200000000</v>
      </c>
      <c r="M17" s="210">
        <f>'7-2'!F6</f>
        <v>0</v>
      </c>
      <c r="N17" s="6">
        <f>'7-2'!F7</f>
        <v>84924600</v>
      </c>
      <c r="O17" s="6">
        <f>'令和６年度 様式２'!DC19</f>
        <v>990456000</v>
      </c>
      <c r="P17" s="6">
        <f>'7-2'!F11</f>
        <v>1698400</v>
      </c>
      <c r="Q17" s="6">
        <f>'7-2'!F17</f>
        <v>0</v>
      </c>
      <c r="R17" s="35">
        <f t="shared" si="3"/>
        <v>1077079000</v>
      </c>
      <c r="T17" s="483">
        <f>L17-R17</f>
        <v>122921000</v>
      </c>
      <c r="V17" s="483">
        <v>0</v>
      </c>
      <c r="W17" s="128">
        <v>3</v>
      </c>
    </row>
    <row r="18" spans="1:23" ht="45" customHeight="1" thickBot="1" x14ac:dyDescent="0.2">
      <c r="A18" s="142" t="s">
        <v>393</v>
      </c>
      <c r="B18" s="373">
        <v>45603</v>
      </c>
      <c r="C18" s="374" t="s">
        <v>11</v>
      </c>
      <c r="D18" s="375">
        <v>45606</v>
      </c>
      <c r="E18" s="476" t="s">
        <v>145</v>
      </c>
      <c r="F18" s="464"/>
      <c r="G18" s="387">
        <v>74000000</v>
      </c>
      <c r="H18" s="76">
        <v>800000000</v>
      </c>
      <c r="I18" s="76">
        <v>2820000000</v>
      </c>
      <c r="J18" s="307">
        <v>6000000</v>
      </c>
      <c r="K18" s="76">
        <v>1500000000</v>
      </c>
      <c r="L18" s="415">
        <f t="shared" si="4"/>
        <v>5200000000</v>
      </c>
      <c r="M18" s="495">
        <f>'9'!G6</f>
        <v>80023800</v>
      </c>
      <c r="N18" s="496">
        <f>'9'!G7</f>
        <v>780530300</v>
      </c>
      <c r="O18" s="76">
        <f>'令和６年度 様式２'!DC20</f>
        <v>3133713400</v>
      </c>
      <c r="P18" s="76">
        <f>'9'!G10</f>
        <v>3635600</v>
      </c>
      <c r="Q18" s="76">
        <f>'令和６年度 様式２'!CX20</f>
        <v>1161968300</v>
      </c>
      <c r="R18" s="35">
        <f t="shared" si="3"/>
        <v>5159871400</v>
      </c>
      <c r="T18" s="497">
        <f t="shared" si="0"/>
        <v>40128600</v>
      </c>
      <c r="V18" s="497">
        <f>'9'!G126</f>
        <v>4199</v>
      </c>
      <c r="W18" s="1">
        <v>4</v>
      </c>
    </row>
    <row r="19" spans="1:23" ht="45" customHeight="1" thickBot="1" x14ac:dyDescent="0.2">
      <c r="A19" s="139" t="s">
        <v>394</v>
      </c>
      <c r="B19" s="354">
        <v>45632</v>
      </c>
      <c r="C19" s="371" t="s">
        <v>11</v>
      </c>
      <c r="D19" s="372">
        <v>45634</v>
      </c>
      <c r="E19" s="473" t="s">
        <v>152</v>
      </c>
      <c r="F19" s="630" t="s">
        <v>367</v>
      </c>
      <c r="G19" s="210">
        <v>14000000</v>
      </c>
      <c r="H19" s="6">
        <v>100000000</v>
      </c>
      <c r="I19" s="76">
        <v>624000000</v>
      </c>
      <c r="J19" s="420">
        <v>2000000</v>
      </c>
      <c r="K19" s="6">
        <v>60000000</v>
      </c>
      <c r="L19" s="413">
        <f t="shared" si="4"/>
        <v>800000000</v>
      </c>
      <c r="M19" s="210">
        <f>'8-2'!F6</f>
        <v>8823400</v>
      </c>
      <c r="N19" s="6">
        <f>'8-2'!F7</f>
        <v>96645700</v>
      </c>
      <c r="O19" s="6">
        <f>'令和６年度 様式２'!DC21</f>
        <v>831481700</v>
      </c>
      <c r="P19" s="6">
        <f>'8-2'!F10</f>
        <v>2034600</v>
      </c>
      <c r="Q19" s="6">
        <f>'令和６年度 様式２'!CX21</f>
        <v>53066000</v>
      </c>
      <c r="R19" s="35">
        <f t="shared" si="3"/>
        <v>992051400</v>
      </c>
      <c r="T19" s="485">
        <f>L19-R19</f>
        <v>-192051400</v>
      </c>
      <c r="V19" s="486">
        <v>1190</v>
      </c>
      <c r="W19" s="1">
        <v>3</v>
      </c>
    </row>
    <row r="20" spans="1:23" ht="45" customHeight="1" thickBot="1" x14ac:dyDescent="0.2">
      <c r="A20" s="139" t="s">
        <v>395</v>
      </c>
      <c r="B20" s="354">
        <v>45647</v>
      </c>
      <c r="C20" s="371" t="s">
        <v>11</v>
      </c>
      <c r="D20" s="372">
        <v>45649</v>
      </c>
      <c r="E20" s="201" t="s">
        <v>155</v>
      </c>
      <c r="F20" s="458" t="s">
        <v>368</v>
      </c>
      <c r="G20" s="210">
        <v>0</v>
      </c>
      <c r="H20" s="6">
        <v>130000000</v>
      </c>
      <c r="I20" s="76">
        <v>1067000000</v>
      </c>
      <c r="J20" s="420">
        <v>3000000</v>
      </c>
      <c r="K20" s="6">
        <v>0</v>
      </c>
      <c r="L20" s="7">
        <f t="shared" si="4"/>
        <v>1200000000</v>
      </c>
      <c r="M20" s="210"/>
      <c r="N20" s="6"/>
      <c r="O20" s="6"/>
      <c r="P20" s="6"/>
      <c r="Q20" s="6"/>
      <c r="R20" s="35">
        <f t="shared" si="3"/>
        <v>0</v>
      </c>
      <c r="T20" s="484">
        <f>L20-R20</f>
        <v>1200000000</v>
      </c>
      <c r="V20" s="484"/>
      <c r="W20" s="128">
        <v>3</v>
      </c>
    </row>
    <row r="21" spans="1:23" ht="45" customHeight="1" thickBot="1" x14ac:dyDescent="0.2">
      <c r="A21" s="139" t="s">
        <v>396</v>
      </c>
      <c r="B21" s="354">
        <v>45301</v>
      </c>
      <c r="C21" s="371" t="s">
        <v>11</v>
      </c>
      <c r="D21" s="372">
        <v>45303</v>
      </c>
      <c r="E21" s="201" t="s">
        <v>146</v>
      </c>
      <c r="F21" s="464" t="s">
        <v>369</v>
      </c>
      <c r="G21" s="387">
        <v>16000000</v>
      </c>
      <c r="H21" s="6">
        <v>200000000</v>
      </c>
      <c r="I21" s="6">
        <v>981000000</v>
      </c>
      <c r="J21" s="420">
        <v>3000000</v>
      </c>
      <c r="K21" s="6">
        <v>200000000</v>
      </c>
      <c r="L21" s="413">
        <f t="shared" si="4"/>
        <v>1400000000</v>
      </c>
      <c r="M21" s="210"/>
      <c r="N21" s="6"/>
      <c r="O21" s="6"/>
      <c r="P21" s="6"/>
      <c r="Q21" s="6"/>
      <c r="R21" s="35">
        <f t="shared" si="3"/>
        <v>0</v>
      </c>
      <c r="T21" s="485">
        <f t="shared" ref="T21" si="5">L21-R21</f>
        <v>1400000000</v>
      </c>
      <c r="V21" s="485"/>
      <c r="W21" s="128">
        <v>3</v>
      </c>
    </row>
    <row r="22" spans="1:23" ht="45" customHeight="1" thickBot="1" x14ac:dyDescent="0.2">
      <c r="A22" s="139" t="s">
        <v>397</v>
      </c>
      <c r="B22" s="354">
        <v>45364</v>
      </c>
      <c r="C22" s="371" t="s">
        <v>11</v>
      </c>
      <c r="D22" s="372">
        <f>B22+3</f>
        <v>45367</v>
      </c>
      <c r="E22" s="201" t="s">
        <v>145</v>
      </c>
      <c r="F22" s="622"/>
      <c r="G22" s="347">
        <v>74000000</v>
      </c>
      <c r="H22" s="6">
        <v>600000000</v>
      </c>
      <c r="I22" s="76">
        <v>2320000000</v>
      </c>
      <c r="J22" s="310">
        <v>6000000</v>
      </c>
      <c r="K22" s="11">
        <v>500000000</v>
      </c>
      <c r="L22" s="416">
        <f t="shared" si="4"/>
        <v>3500000000</v>
      </c>
      <c r="M22" s="210"/>
      <c r="N22" s="6"/>
      <c r="O22" s="6"/>
      <c r="P22" s="6"/>
      <c r="Q22" s="6"/>
      <c r="R22" s="35">
        <f t="shared" si="3"/>
        <v>0</v>
      </c>
      <c r="T22" s="485">
        <f>L22-R22</f>
        <v>3500000000</v>
      </c>
      <c r="V22" s="484"/>
      <c r="W22" s="1">
        <v>4</v>
      </c>
    </row>
    <row r="23" spans="1:23" ht="45" customHeight="1" thickBot="1" x14ac:dyDescent="0.2">
      <c r="A23" s="139" t="s">
        <v>398</v>
      </c>
      <c r="B23" s="354">
        <v>45375</v>
      </c>
      <c r="C23" s="371" t="s">
        <v>11</v>
      </c>
      <c r="D23" s="372">
        <v>45377</v>
      </c>
      <c r="E23" s="201" t="s">
        <v>146</v>
      </c>
      <c r="F23" s="622" t="s">
        <v>370</v>
      </c>
      <c r="G23" s="411">
        <v>16000000</v>
      </c>
      <c r="H23" s="6">
        <v>200000000</v>
      </c>
      <c r="I23" s="6">
        <v>981000000</v>
      </c>
      <c r="J23" s="420">
        <v>3000000</v>
      </c>
      <c r="K23" s="6">
        <v>200000000</v>
      </c>
      <c r="L23" s="413">
        <f t="shared" si="4"/>
        <v>1400000000</v>
      </c>
      <c r="M23" s="210"/>
      <c r="N23" s="6"/>
      <c r="O23" s="6"/>
      <c r="P23" s="6"/>
      <c r="Q23" s="6"/>
      <c r="R23" s="35">
        <f t="shared" si="3"/>
        <v>0</v>
      </c>
      <c r="T23" s="485">
        <f t="shared" ref="T23" si="6">L23-R23</f>
        <v>1400000000</v>
      </c>
      <c r="V23" s="485"/>
      <c r="W23" s="128">
        <v>3</v>
      </c>
    </row>
    <row r="24" spans="1:23" ht="45" customHeight="1" thickBot="1" x14ac:dyDescent="0.2">
      <c r="A24" s="139" t="s">
        <v>399</v>
      </c>
      <c r="B24" s="354">
        <v>45380</v>
      </c>
      <c r="C24" s="371" t="s">
        <v>11</v>
      </c>
      <c r="D24" s="372">
        <v>45382</v>
      </c>
      <c r="E24" s="201" t="s">
        <v>143</v>
      </c>
      <c r="F24" s="626" t="s">
        <v>371</v>
      </c>
      <c r="G24" s="210">
        <v>0</v>
      </c>
      <c r="H24" s="6">
        <v>130000000</v>
      </c>
      <c r="I24" s="76">
        <v>1067000000</v>
      </c>
      <c r="J24" s="420">
        <v>3000000</v>
      </c>
      <c r="K24" s="6">
        <v>0</v>
      </c>
      <c r="L24" s="7">
        <f t="shared" si="4"/>
        <v>1200000000</v>
      </c>
      <c r="M24" s="210"/>
      <c r="N24" s="6"/>
      <c r="O24" s="6"/>
      <c r="P24" s="6"/>
      <c r="Q24" s="6"/>
      <c r="R24" s="35">
        <f t="shared" si="3"/>
        <v>0</v>
      </c>
      <c r="T24" s="486">
        <f>L24-R24</f>
        <v>1200000000</v>
      </c>
      <c r="V24" s="484"/>
      <c r="W24" s="128">
        <v>3</v>
      </c>
    </row>
    <row r="25" spans="1:23" ht="37.5" customHeight="1" x14ac:dyDescent="0.15">
      <c r="A25" s="637" t="s">
        <v>136</v>
      </c>
      <c r="B25" s="638"/>
      <c r="C25" s="638"/>
      <c r="D25" s="639"/>
      <c r="E25" s="643" t="s">
        <v>134</v>
      </c>
      <c r="F25" s="644"/>
      <c r="G25" s="465">
        <f>G29-G27</f>
        <v>136000000</v>
      </c>
      <c r="H25" s="466">
        <f>H29-H27</f>
        <v>2050000000</v>
      </c>
      <c r="I25" s="466">
        <f>I29-I27</f>
        <v>12236000000</v>
      </c>
      <c r="J25" s="466">
        <f>J29-J27</f>
        <v>38000000</v>
      </c>
      <c r="K25" s="466">
        <f>K29-K27</f>
        <v>1240000000</v>
      </c>
      <c r="L25" s="468">
        <f t="shared" si="4"/>
        <v>15700000000</v>
      </c>
      <c r="M25" s="467">
        <f>M29-M18</f>
        <v>100125300</v>
      </c>
      <c r="N25" s="467">
        <f t="shared" ref="N25:Q25" si="7">N29-N18</f>
        <v>1469731300</v>
      </c>
      <c r="O25" s="467">
        <f t="shared" si="7"/>
        <v>11507623700</v>
      </c>
      <c r="P25" s="467">
        <f t="shared" si="7"/>
        <v>25726900</v>
      </c>
      <c r="Q25" s="467">
        <f t="shared" si="7"/>
        <v>929168600</v>
      </c>
      <c r="R25" s="478">
        <f t="shared" ref="R25" si="8">SUM(M25:Q25)</f>
        <v>14032375800</v>
      </c>
      <c r="T25" s="620">
        <f>L25-R25</f>
        <v>1667624200</v>
      </c>
      <c r="V25" s="514">
        <f>SUM(V7:V22)</f>
        <v>11410</v>
      </c>
      <c r="W25" s="1">
        <f>SUM(W7:W22)</f>
        <v>50</v>
      </c>
    </row>
    <row r="26" spans="1:23" ht="21" customHeight="1" x14ac:dyDescent="0.15">
      <c r="A26" s="654"/>
      <c r="B26" s="655"/>
      <c r="C26" s="655"/>
      <c r="D26" s="656"/>
      <c r="E26" s="647" t="s">
        <v>135</v>
      </c>
      <c r="F26" s="648"/>
      <c r="G26" s="436">
        <f t="shared" ref="G26:L26" si="9">G25/$L$25</f>
        <v>8.6624203821656053E-3</v>
      </c>
      <c r="H26" s="437">
        <f t="shared" si="9"/>
        <v>0.13057324840764331</v>
      </c>
      <c r="I26" s="437">
        <f t="shared" si="9"/>
        <v>0.77936305732484079</v>
      </c>
      <c r="J26" s="437">
        <f t="shared" si="9"/>
        <v>2.4203821656050956E-3</v>
      </c>
      <c r="K26" s="437">
        <f t="shared" si="9"/>
        <v>7.8980891719745219E-2</v>
      </c>
      <c r="L26" s="438">
        <f t="shared" si="9"/>
        <v>1</v>
      </c>
      <c r="M26" s="436">
        <f t="shared" ref="M26:R26" si="10">M25/$R$25</f>
        <v>7.135306339215915E-3</v>
      </c>
      <c r="N26" s="437">
        <f t="shared" si="10"/>
        <v>0.10473859316110962</v>
      </c>
      <c r="O26" s="437">
        <f t="shared" si="10"/>
        <v>0.82007664732012098</v>
      </c>
      <c r="P26" s="437">
        <f t="shared" si="10"/>
        <v>1.8333958815441645E-3</v>
      </c>
      <c r="Q26" s="437">
        <f t="shared" si="10"/>
        <v>6.6216057298009362E-2</v>
      </c>
      <c r="R26" s="438">
        <f t="shared" si="10"/>
        <v>1</v>
      </c>
      <c r="T26" s="621"/>
    </row>
    <row r="27" spans="1:23" ht="37.5" customHeight="1" x14ac:dyDescent="0.15">
      <c r="A27" s="651" t="s">
        <v>137</v>
      </c>
      <c r="B27" s="652"/>
      <c r="C27" s="652"/>
      <c r="D27" s="653"/>
      <c r="E27" s="649" t="s">
        <v>134</v>
      </c>
      <c r="F27" s="650"/>
      <c r="G27" s="449">
        <f>G18+G22</f>
        <v>148000000</v>
      </c>
      <c r="H27" s="450">
        <f>H18+H22</f>
        <v>1400000000</v>
      </c>
      <c r="I27" s="450">
        <f>I18+I22</f>
        <v>5140000000</v>
      </c>
      <c r="J27" s="450">
        <f>J18+J22</f>
        <v>12000000</v>
      </c>
      <c r="K27" s="450">
        <f>K18+K22</f>
        <v>2000000000</v>
      </c>
      <c r="L27" s="439">
        <f>SUM(G27:K27)</f>
        <v>8700000000</v>
      </c>
      <c r="M27" s="474">
        <f>M18+M22</f>
        <v>80023800</v>
      </c>
      <c r="N27" s="450">
        <f>N18+N22</f>
        <v>780530300</v>
      </c>
      <c r="O27" s="450">
        <f>O18+O22</f>
        <v>3133713400</v>
      </c>
      <c r="P27" s="450">
        <f>P18+P22</f>
        <v>3635600</v>
      </c>
      <c r="Q27" s="475">
        <f>Q18+Q22</f>
        <v>1161968300</v>
      </c>
      <c r="R27" s="439">
        <f>SUM(M27:Q27)</f>
        <v>5159871400</v>
      </c>
      <c r="T27" s="536">
        <f>T18+T22</f>
        <v>3540128600</v>
      </c>
      <c r="V27" s="631"/>
    </row>
    <row r="28" spans="1:23" ht="21" customHeight="1" thickBot="1" x14ac:dyDescent="0.2">
      <c r="A28" s="640"/>
      <c r="B28" s="641"/>
      <c r="C28" s="641"/>
      <c r="D28" s="642"/>
      <c r="E28" s="645" t="s">
        <v>135</v>
      </c>
      <c r="F28" s="646"/>
      <c r="G28" s="433">
        <f t="shared" ref="G28:L28" si="11">G27/$L$27</f>
        <v>1.7011494252873564E-2</v>
      </c>
      <c r="H28" s="434">
        <f t="shared" si="11"/>
        <v>0.16091954022988506</v>
      </c>
      <c r="I28" s="434">
        <f t="shared" si="11"/>
        <v>0.59080459770114946</v>
      </c>
      <c r="J28" s="434">
        <f t="shared" si="11"/>
        <v>1.3793103448275861E-3</v>
      </c>
      <c r="K28" s="434">
        <f t="shared" si="11"/>
        <v>0.22988505747126436</v>
      </c>
      <c r="L28" s="435">
        <f t="shared" si="11"/>
        <v>1</v>
      </c>
      <c r="M28" s="433">
        <f t="shared" ref="M28:R28" si="12">M27/$R$27</f>
        <v>1.5508874891726953E-2</v>
      </c>
      <c r="N28" s="434">
        <f t="shared" si="12"/>
        <v>0.15126933202249962</v>
      </c>
      <c r="O28" s="434">
        <f t="shared" si="12"/>
        <v>0.60732393446859934</v>
      </c>
      <c r="P28" s="434">
        <f t="shared" si="12"/>
        <v>7.0459120357146889E-4</v>
      </c>
      <c r="Q28" s="434">
        <f t="shared" si="12"/>
        <v>0.2251932674136026</v>
      </c>
      <c r="R28" s="435">
        <f t="shared" si="12"/>
        <v>1</v>
      </c>
      <c r="T28" s="537"/>
    </row>
    <row r="29" spans="1:23" ht="39" customHeight="1" x14ac:dyDescent="0.15">
      <c r="A29" s="637" t="s">
        <v>5</v>
      </c>
      <c r="B29" s="638"/>
      <c r="C29" s="638"/>
      <c r="D29" s="639"/>
      <c r="E29" s="643" t="s">
        <v>134</v>
      </c>
      <c r="F29" s="644"/>
      <c r="G29" s="430">
        <f t="shared" ref="G29:R29" si="13">SUM(G7:G22)</f>
        <v>284000000</v>
      </c>
      <c r="H29" s="431">
        <f t="shared" si="13"/>
        <v>3450000000</v>
      </c>
      <c r="I29" s="431">
        <f t="shared" si="13"/>
        <v>17376000000</v>
      </c>
      <c r="J29" s="431">
        <f t="shared" si="13"/>
        <v>50000000</v>
      </c>
      <c r="K29" s="431">
        <f t="shared" si="13"/>
        <v>3240000000</v>
      </c>
      <c r="L29" s="432">
        <f t="shared" si="13"/>
        <v>24400000000</v>
      </c>
      <c r="M29" s="430">
        <f t="shared" si="13"/>
        <v>180149100</v>
      </c>
      <c r="N29" s="431">
        <f t="shared" si="13"/>
        <v>2250261600</v>
      </c>
      <c r="O29" s="431">
        <f t="shared" si="13"/>
        <v>14641337100</v>
      </c>
      <c r="P29" s="431">
        <f t="shared" si="13"/>
        <v>29362500</v>
      </c>
      <c r="Q29" s="431">
        <f t="shared" si="13"/>
        <v>2091136900</v>
      </c>
      <c r="R29" s="432">
        <f t="shared" si="13"/>
        <v>19192247200</v>
      </c>
      <c r="T29" s="535">
        <f>T25+T27</f>
        <v>5207752800</v>
      </c>
    </row>
    <row r="30" spans="1:23" ht="21" customHeight="1" thickBot="1" x14ac:dyDescent="0.2">
      <c r="A30" s="640"/>
      <c r="B30" s="641"/>
      <c r="C30" s="641"/>
      <c r="D30" s="642"/>
      <c r="E30" s="645" t="s">
        <v>135</v>
      </c>
      <c r="F30" s="646"/>
      <c r="G30" s="433">
        <f t="shared" ref="G30:L30" si="14">G29/$L$29</f>
        <v>1.1639344262295083E-2</v>
      </c>
      <c r="H30" s="434">
        <f t="shared" si="14"/>
        <v>0.14139344262295081</v>
      </c>
      <c r="I30" s="434">
        <f t="shared" si="14"/>
        <v>0.71213114754098361</v>
      </c>
      <c r="J30" s="434">
        <f t="shared" si="14"/>
        <v>2.0491803278688526E-3</v>
      </c>
      <c r="K30" s="434">
        <f t="shared" si="14"/>
        <v>0.13278688524590163</v>
      </c>
      <c r="L30" s="435">
        <f t="shared" si="14"/>
        <v>1</v>
      </c>
      <c r="M30" s="433">
        <f t="shared" ref="M30:R30" si="15">M29/$R$29</f>
        <v>9.386555838026096E-3</v>
      </c>
      <c r="N30" s="434">
        <f t="shared" si="15"/>
        <v>0.11724846895469333</v>
      </c>
      <c r="O30" s="434">
        <f t="shared" si="15"/>
        <v>0.76287768427659686</v>
      </c>
      <c r="P30" s="434">
        <f t="shared" si="15"/>
        <v>1.5299146417830634E-3</v>
      </c>
      <c r="Q30" s="434">
        <f t="shared" si="15"/>
        <v>0.10895737628890066</v>
      </c>
      <c r="R30" s="435">
        <f t="shared" si="15"/>
        <v>1</v>
      </c>
      <c r="T30" s="537"/>
    </row>
    <row r="31" spans="1:23" ht="21" customHeight="1" x14ac:dyDescent="0.15">
      <c r="A31" s="471"/>
      <c r="B31" s="471"/>
      <c r="C31" s="471"/>
      <c r="D31" s="471"/>
      <c r="E31" s="471"/>
      <c r="F31" s="471"/>
      <c r="G31" s="472"/>
      <c r="H31" s="472"/>
      <c r="I31" s="539" t="s">
        <v>185</v>
      </c>
      <c r="J31" s="538">
        <f>H29+I29+J29</f>
        <v>20876000000</v>
      </c>
      <c r="K31" s="511"/>
      <c r="L31" s="512"/>
      <c r="M31" s="472"/>
      <c r="N31" s="472"/>
      <c r="O31" s="472"/>
      <c r="P31" s="472"/>
      <c r="Q31" s="511"/>
      <c r="R31" s="512"/>
      <c r="T31" s="472"/>
    </row>
    <row r="32" spans="1:23" ht="21" customHeight="1" x14ac:dyDescent="0.15">
      <c r="A32" s="471"/>
      <c r="B32" s="471"/>
      <c r="C32" s="471"/>
      <c r="D32" s="471"/>
      <c r="E32" s="471"/>
      <c r="F32" s="471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T32" s="472"/>
    </row>
    <row r="33" spans="12:18" ht="15" customHeight="1" x14ac:dyDescent="0.15"/>
    <row r="34" spans="12:18" ht="29.25" customHeight="1" x14ac:dyDescent="0.15">
      <c r="L34" s="454"/>
      <c r="M34" s="191"/>
      <c r="N34" s="191"/>
      <c r="O34" s="191"/>
      <c r="P34" s="191"/>
      <c r="Q34" s="191"/>
      <c r="R34" s="191"/>
    </row>
    <row r="35" spans="12:18" ht="12" customHeight="1" x14ac:dyDescent="0.15"/>
    <row r="36" spans="12:18" ht="10.5" customHeight="1" x14ac:dyDescent="0.15"/>
    <row r="37" spans="12:18" ht="15" customHeight="1" x14ac:dyDescent="0.15"/>
    <row r="38" spans="12:18" ht="15" customHeight="1" x14ac:dyDescent="0.15"/>
    <row r="39" spans="12:18" ht="15" customHeight="1" x14ac:dyDescent="0.15"/>
    <row r="40" spans="12:18" ht="15" customHeight="1" x14ac:dyDescent="0.15"/>
  </sheetData>
  <mergeCells count="13">
    <mergeCell ref="K1:L1"/>
    <mergeCell ref="Q1:R1"/>
    <mergeCell ref="G5:L5"/>
    <mergeCell ref="M5:R5"/>
    <mergeCell ref="A29:D30"/>
    <mergeCell ref="E29:F29"/>
    <mergeCell ref="E30:F30"/>
    <mergeCell ref="E25:F25"/>
    <mergeCell ref="E26:F26"/>
    <mergeCell ref="E27:F27"/>
    <mergeCell ref="E28:F28"/>
    <mergeCell ref="A27:D28"/>
    <mergeCell ref="A25:D26"/>
  </mergeCells>
  <phoneticPr fontId="3"/>
  <printOptions horizontalCentered="1" verticalCentered="1"/>
  <pageMargins left="0.59055118110236227" right="0.19685039370078741" top="0.39370078740157483" bottom="0.39370078740157483" header="0.31496062992125984" footer="0.19685039370078741"/>
  <pageSetup paperSize="9" scale="51" orientation="landscape" errors="blank" r:id="rId1"/>
  <headerFooter alignWithMargins="0">
    <oddFooter>&amp;L&amp;Z&amp;F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82" workbookViewId="0">
      <selection activeCell="C1" sqref="C1"/>
    </sheetView>
  </sheetViews>
  <sheetFormatPr defaultRowHeight="13.5" x14ac:dyDescent="0.15"/>
  <cols>
    <col min="2" max="2" width="28.375" bestFit="1" customWidth="1"/>
    <col min="3" max="5" width="14.5" bestFit="1" customWidth="1"/>
    <col min="6" max="6" width="15.375" bestFit="1" customWidth="1"/>
  </cols>
  <sheetData>
    <row r="1" spans="1:6" x14ac:dyDescent="0.15">
      <c r="A1" s="573"/>
      <c r="B1" s="574"/>
      <c r="C1" s="574"/>
      <c r="D1" s="574"/>
      <c r="E1" s="574"/>
      <c r="F1" s="575" t="s">
        <v>347</v>
      </c>
    </row>
    <row r="2" spans="1:6" ht="18" thickBot="1" x14ac:dyDescent="0.2">
      <c r="A2" s="723" t="s">
        <v>348</v>
      </c>
      <c r="B2" s="723"/>
      <c r="C2" s="723"/>
      <c r="D2" s="723"/>
      <c r="E2" s="723"/>
      <c r="F2" s="723"/>
    </row>
    <row r="3" spans="1:6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6" x14ac:dyDescent="0.15">
      <c r="A4" s="579"/>
      <c r="B4" s="580" t="s">
        <v>194</v>
      </c>
      <c r="C4" s="581" t="s">
        <v>349</v>
      </c>
      <c r="D4" s="581" t="s">
        <v>350</v>
      </c>
      <c r="E4" s="581" t="s">
        <v>351</v>
      </c>
      <c r="F4" s="582"/>
    </row>
    <row r="5" spans="1:6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6" ht="14.25" thickTop="1" x14ac:dyDescent="0.15">
      <c r="A6" s="587">
        <v>1</v>
      </c>
      <c r="B6" s="588" t="s">
        <v>200</v>
      </c>
      <c r="C6" s="589">
        <v>3847500</v>
      </c>
      <c r="D6" s="589">
        <v>4003000</v>
      </c>
      <c r="E6" s="589">
        <v>10041000</v>
      </c>
      <c r="F6" s="590">
        <v>17891500</v>
      </c>
    </row>
    <row r="7" spans="1:6" x14ac:dyDescent="0.15">
      <c r="A7" s="591">
        <v>2</v>
      </c>
      <c r="B7" s="592" t="s">
        <v>201</v>
      </c>
      <c r="C7" s="593">
        <v>62285000</v>
      </c>
      <c r="D7" s="593">
        <v>57589000</v>
      </c>
      <c r="E7" s="593">
        <v>68081800</v>
      </c>
      <c r="F7" s="594">
        <v>187955800</v>
      </c>
    </row>
    <row r="8" spans="1:6" x14ac:dyDescent="0.15">
      <c r="A8" s="591">
        <v>3</v>
      </c>
      <c r="B8" s="592" t="s">
        <v>202</v>
      </c>
      <c r="C8" s="593">
        <v>55662500</v>
      </c>
      <c r="D8" s="593">
        <v>53165200</v>
      </c>
      <c r="E8" s="593">
        <v>50534400</v>
      </c>
      <c r="F8" s="594">
        <v>159362100</v>
      </c>
    </row>
    <row r="9" spans="1:6" x14ac:dyDescent="0.15">
      <c r="A9" s="591">
        <v>4</v>
      </c>
      <c r="B9" s="592" t="s">
        <v>203</v>
      </c>
      <c r="C9" s="593">
        <v>43341600</v>
      </c>
      <c r="D9" s="593">
        <v>41626400</v>
      </c>
      <c r="E9" s="593">
        <v>45798400</v>
      </c>
      <c r="F9" s="594">
        <f>SUM(C9:E9)</f>
        <v>130766400</v>
      </c>
    </row>
    <row r="10" spans="1:6" x14ac:dyDescent="0.15">
      <c r="A10" s="591"/>
      <c r="B10" s="592" t="s">
        <v>323</v>
      </c>
      <c r="C10" s="593">
        <v>820100</v>
      </c>
      <c r="D10" s="593">
        <v>625200</v>
      </c>
      <c r="E10" s="593">
        <v>718800</v>
      </c>
      <c r="F10" s="594">
        <f>SUM(C10:E10)</f>
        <v>2164100</v>
      </c>
    </row>
    <row r="11" spans="1:6" x14ac:dyDescent="0.15">
      <c r="A11" s="591">
        <v>5</v>
      </c>
      <c r="B11" s="592" t="s">
        <v>204</v>
      </c>
      <c r="C11" s="593">
        <v>50724000</v>
      </c>
      <c r="D11" s="593">
        <v>51249300</v>
      </c>
      <c r="E11" s="593">
        <v>43012900</v>
      </c>
      <c r="F11" s="594">
        <v>144986200</v>
      </c>
    </row>
    <row r="12" spans="1:6" x14ac:dyDescent="0.15">
      <c r="A12" s="591">
        <v>6</v>
      </c>
      <c r="B12" s="592" t="s">
        <v>205</v>
      </c>
      <c r="C12" s="593">
        <v>196930900</v>
      </c>
      <c r="D12" s="593">
        <v>188734300</v>
      </c>
      <c r="E12" s="593">
        <v>150352000</v>
      </c>
      <c r="F12" s="594">
        <v>536017200</v>
      </c>
    </row>
    <row r="13" spans="1:6" x14ac:dyDescent="0.15">
      <c r="A13" s="591" t="s">
        <v>206</v>
      </c>
      <c r="B13" s="592"/>
      <c r="C13" s="593">
        <f>SUM(C7:C12)</f>
        <v>409764100</v>
      </c>
      <c r="D13" s="593">
        <f>SUM(D7:D12)</f>
        <v>392989400</v>
      </c>
      <c r="E13" s="593">
        <f>SUM(E7:E12)</f>
        <v>358498300</v>
      </c>
      <c r="F13" s="594">
        <f>SUM(C13:E13)</f>
        <v>1161251800</v>
      </c>
    </row>
    <row r="14" spans="1:6" ht="14.25" thickBot="1" x14ac:dyDescent="0.2">
      <c r="A14" s="595" t="s">
        <v>207</v>
      </c>
      <c r="B14" s="596"/>
      <c r="C14" s="597">
        <f>SUM(C6:C12)</f>
        <v>413611600</v>
      </c>
      <c r="D14" s="597">
        <f>SUM(D6:D12)</f>
        <v>396992400</v>
      </c>
      <c r="E14" s="597">
        <f>SUM(E6:E12)</f>
        <v>368539300</v>
      </c>
      <c r="F14" s="598">
        <f>SUM(C14:E14)</f>
        <v>1179143300</v>
      </c>
    </row>
    <row r="15" spans="1:6" x14ac:dyDescent="0.15">
      <c r="A15" s="603">
        <v>7</v>
      </c>
      <c r="B15" s="604" t="s">
        <v>294</v>
      </c>
      <c r="C15" s="605">
        <v>290000</v>
      </c>
      <c r="D15" s="605">
        <v>363000</v>
      </c>
      <c r="E15" s="605">
        <v>610900</v>
      </c>
      <c r="F15" s="606">
        <v>1263900</v>
      </c>
    </row>
    <row r="16" spans="1:6" x14ac:dyDescent="0.15">
      <c r="A16" s="591">
        <v>8</v>
      </c>
      <c r="B16" s="592" t="s">
        <v>335</v>
      </c>
      <c r="C16" s="593">
        <v>1232700</v>
      </c>
      <c r="D16" s="593">
        <v>1241200</v>
      </c>
      <c r="E16" s="593">
        <v>2719600</v>
      </c>
      <c r="F16" s="594">
        <v>5193500</v>
      </c>
    </row>
    <row r="17" spans="1:6" x14ac:dyDescent="0.15">
      <c r="A17" s="591">
        <v>9</v>
      </c>
      <c r="B17" s="592" t="s">
        <v>352</v>
      </c>
      <c r="C17" s="593">
        <v>480700</v>
      </c>
      <c r="D17" s="593">
        <v>655900</v>
      </c>
      <c r="E17" s="593">
        <v>954300</v>
      </c>
      <c r="F17" s="594">
        <v>2090900</v>
      </c>
    </row>
    <row r="18" spans="1:6" x14ac:dyDescent="0.15">
      <c r="A18" s="591">
        <v>10</v>
      </c>
      <c r="B18" s="592" t="s">
        <v>353</v>
      </c>
      <c r="C18" s="593">
        <v>317300</v>
      </c>
      <c r="D18" s="593">
        <v>383500</v>
      </c>
      <c r="E18" s="593">
        <v>859500</v>
      </c>
      <c r="F18" s="594">
        <v>1560300</v>
      </c>
    </row>
    <row r="19" spans="1:6" x14ac:dyDescent="0.15">
      <c r="A19" s="591">
        <v>11</v>
      </c>
      <c r="B19" s="592" t="s">
        <v>256</v>
      </c>
      <c r="C19" s="593">
        <v>291200</v>
      </c>
      <c r="D19" s="593">
        <v>257400</v>
      </c>
      <c r="E19" s="593">
        <v>588100</v>
      </c>
      <c r="F19" s="594">
        <v>1136700</v>
      </c>
    </row>
    <row r="20" spans="1:6" x14ac:dyDescent="0.15">
      <c r="A20" s="591">
        <v>12</v>
      </c>
      <c r="B20" s="592" t="s">
        <v>257</v>
      </c>
      <c r="C20" s="593"/>
      <c r="D20" s="593">
        <v>211600</v>
      </c>
      <c r="E20" s="593">
        <v>605600</v>
      </c>
      <c r="F20" s="594">
        <v>817200</v>
      </c>
    </row>
    <row r="21" spans="1:6" x14ac:dyDescent="0.15">
      <c r="A21" s="591">
        <v>13</v>
      </c>
      <c r="B21" s="592" t="s">
        <v>354</v>
      </c>
      <c r="C21" s="593"/>
      <c r="D21" s="593"/>
      <c r="E21" s="593">
        <v>359900</v>
      </c>
      <c r="F21" s="594">
        <v>359900</v>
      </c>
    </row>
    <row r="22" spans="1:6" x14ac:dyDescent="0.15">
      <c r="A22" s="591">
        <v>14</v>
      </c>
      <c r="B22" s="592" t="s">
        <v>297</v>
      </c>
      <c r="C22" s="593">
        <v>369700</v>
      </c>
      <c r="D22" s="593">
        <v>378200</v>
      </c>
      <c r="E22" s="593">
        <v>1131300</v>
      </c>
      <c r="F22" s="594">
        <v>1879200</v>
      </c>
    </row>
    <row r="23" spans="1:6" x14ac:dyDescent="0.15">
      <c r="A23" s="591">
        <v>15</v>
      </c>
      <c r="B23" s="592" t="s">
        <v>298</v>
      </c>
      <c r="C23" s="593">
        <v>1319800</v>
      </c>
      <c r="D23" s="593">
        <v>1487500</v>
      </c>
      <c r="E23" s="593">
        <v>2549000</v>
      </c>
      <c r="F23" s="594">
        <v>5356300</v>
      </c>
    </row>
    <row r="24" spans="1:6" x14ac:dyDescent="0.15">
      <c r="A24" s="591">
        <v>16</v>
      </c>
      <c r="B24" s="592" t="s">
        <v>260</v>
      </c>
      <c r="C24" s="593">
        <v>1763700</v>
      </c>
      <c r="D24" s="593">
        <v>1746600</v>
      </c>
      <c r="E24" s="593">
        <v>3482900</v>
      </c>
      <c r="F24" s="594">
        <v>6993200</v>
      </c>
    </row>
    <row r="25" spans="1:6" x14ac:dyDescent="0.15">
      <c r="A25" s="591">
        <v>17</v>
      </c>
      <c r="B25" s="592" t="s">
        <v>208</v>
      </c>
      <c r="C25" s="593">
        <v>1301800</v>
      </c>
      <c r="D25" s="593">
        <v>1389000</v>
      </c>
      <c r="E25" s="593">
        <v>2624800</v>
      </c>
      <c r="F25" s="594">
        <v>5315600</v>
      </c>
    </row>
    <row r="26" spans="1:6" x14ac:dyDescent="0.15">
      <c r="A26" s="591">
        <v>18</v>
      </c>
      <c r="B26" s="592" t="s">
        <v>300</v>
      </c>
      <c r="C26" s="593">
        <v>620500</v>
      </c>
      <c r="D26" s="593">
        <v>507300</v>
      </c>
      <c r="E26" s="593">
        <v>1794800</v>
      </c>
      <c r="F26" s="594">
        <v>2922600</v>
      </c>
    </row>
    <row r="27" spans="1:6" x14ac:dyDescent="0.15">
      <c r="A27" s="591">
        <v>19</v>
      </c>
      <c r="B27" s="592" t="s">
        <v>209</v>
      </c>
      <c r="C27" s="593">
        <v>860000</v>
      </c>
      <c r="D27" s="593">
        <v>758200</v>
      </c>
      <c r="E27" s="593">
        <v>1730800</v>
      </c>
      <c r="F27" s="594">
        <v>3349000</v>
      </c>
    </row>
    <row r="28" spans="1:6" x14ac:dyDescent="0.15">
      <c r="A28" s="591">
        <v>20</v>
      </c>
      <c r="B28" s="592" t="s">
        <v>261</v>
      </c>
      <c r="C28" s="593">
        <v>556300</v>
      </c>
      <c r="D28" s="593">
        <v>498700</v>
      </c>
      <c r="E28" s="593">
        <v>1183500</v>
      </c>
      <c r="F28" s="594">
        <v>2238500</v>
      </c>
    </row>
    <row r="29" spans="1:6" x14ac:dyDescent="0.15">
      <c r="A29" s="591">
        <v>21</v>
      </c>
      <c r="B29" s="592" t="s">
        <v>262</v>
      </c>
      <c r="C29" s="593">
        <v>139700</v>
      </c>
      <c r="D29" s="593">
        <v>296200</v>
      </c>
      <c r="E29" s="593">
        <v>437100</v>
      </c>
      <c r="F29" s="594">
        <v>873000</v>
      </c>
    </row>
    <row r="30" spans="1:6" x14ac:dyDescent="0.15">
      <c r="A30" s="591">
        <v>22</v>
      </c>
      <c r="B30" s="592" t="s">
        <v>355</v>
      </c>
      <c r="C30" s="593">
        <v>732100</v>
      </c>
      <c r="D30" s="593">
        <v>244200</v>
      </c>
      <c r="E30" s="593">
        <v>650400</v>
      </c>
      <c r="F30" s="594">
        <v>1626700</v>
      </c>
    </row>
    <row r="31" spans="1:6" x14ac:dyDescent="0.15">
      <c r="A31" s="591">
        <v>23</v>
      </c>
      <c r="B31" s="592" t="s">
        <v>210</v>
      </c>
      <c r="C31" s="593">
        <v>252100</v>
      </c>
      <c r="D31" s="593">
        <v>190000</v>
      </c>
      <c r="E31" s="593">
        <v>426200</v>
      </c>
      <c r="F31" s="594">
        <v>868300</v>
      </c>
    </row>
    <row r="32" spans="1:6" x14ac:dyDescent="0.15">
      <c r="A32" s="591">
        <v>24</v>
      </c>
      <c r="B32" s="592" t="s">
        <v>301</v>
      </c>
      <c r="C32" s="593">
        <v>812100</v>
      </c>
      <c r="D32" s="593">
        <v>912700</v>
      </c>
      <c r="E32" s="593">
        <v>910900</v>
      </c>
      <c r="F32" s="594">
        <v>2635700</v>
      </c>
    </row>
    <row r="33" spans="1:6" x14ac:dyDescent="0.15">
      <c r="A33" s="591">
        <v>25</v>
      </c>
      <c r="B33" s="592" t="s">
        <v>303</v>
      </c>
      <c r="C33" s="593"/>
      <c r="D33" s="593">
        <v>1288500</v>
      </c>
      <c r="E33" s="593">
        <v>1878500</v>
      </c>
      <c r="F33" s="594">
        <v>3167000</v>
      </c>
    </row>
    <row r="34" spans="1:6" x14ac:dyDescent="0.15">
      <c r="A34" s="591">
        <v>26</v>
      </c>
      <c r="B34" s="592" t="s">
        <v>304</v>
      </c>
      <c r="C34" s="593">
        <v>217000</v>
      </c>
      <c r="D34" s="593">
        <v>246100</v>
      </c>
      <c r="E34" s="593">
        <v>337400</v>
      </c>
      <c r="F34" s="594">
        <v>800500</v>
      </c>
    </row>
    <row r="35" spans="1:6" x14ac:dyDescent="0.15">
      <c r="A35" s="591">
        <v>27</v>
      </c>
      <c r="B35" s="592" t="s">
        <v>263</v>
      </c>
      <c r="C35" s="593">
        <v>254700</v>
      </c>
      <c r="D35" s="593">
        <v>212600</v>
      </c>
      <c r="E35" s="593">
        <v>205900</v>
      </c>
      <c r="F35" s="594">
        <v>673200</v>
      </c>
    </row>
    <row r="36" spans="1:6" x14ac:dyDescent="0.15">
      <c r="A36" s="591">
        <v>28</v>
      </c>
      <c r="B36" s="592" t="s">
        <v>356</v>
      </c>
      <c r="C36" s="593">
        <v>1389000</v>
      </c>
      <c r="D36" s="593">
        <v>1705100</v>
      </c>
      <c r="E36" s="593">
        <v>1960100</v>
      </c>
      <c r="F36" s="594">
        <v>5054200</v>
      </c>
    </row>
    <row r="37" spans="1:6" x14ac:dyDescent="0.15">
      <c r="A37" s="591">
        <v>29</v>
      </c>
      <c r="B37" s="592" t="s">
        <v>264</v>
      </c>
      <c r="C37" s="593">
        <v>838300</v>
      </c>
      <c r="D37" s="593">
        <v>1018300</v>
      </c>
      <c r="E37" s="593">
        <v>1728400</v>
      </c>
      <c r="F37" s="594">
        <v>3585000</v>
      </c>
    </row>
    <row r="38" spans="1:6" x14ac:dyDescent="0.15">
      <c r="A38" s="591">
        <v>30</v>
      </c>
      <c r="B38" s="592" t="s">
        <v>305</v>
      </c>
      <c r="C38" s="593">
        <v>963300</v>
      </c>
      <c r="D38" s="593">
        <v>1009100</v>
      </c>
      <c r="E38" s="593">
        <v>1572800</v>
      </c>
      <c r="F38" s="594">
        <v>3545200</v>
      </c>
    </row>
    <row r="39" spans="1:6" x14ac:dyDescent="0.15">
      <c r="A39" s="591">
        <v>31</v>
      </c>
      <c r="B39" s="592" t="s">
        <v>306</v>
      </c>
      <c r="C39" s="593">
        <v>295500</v>
      </c>
      <c r="D39" s="593">
        <v>248500</v>
      </c>
      <c r="E39" s="593">
        <v>477100</v>
      </c>
      <c r="F39" s="594">
        <v>1021100</v>
      </c>
    </row>
    <row r="40" spans="1:6" x14ac:dyDescent="0.15">
      <c r="A40" s="591">
        <v>32</v>
      </c>
      <c r="B40" s="592" t="s">
        <v>265</v>
      </c>
      <c r="C40" s="593">
        <v>740600</v>
      </c>
      <c r="D40" s="593">
        <v>797200</v>
      </c>
      <c r="E40" s="593">
        <v>1137700</v>
      </c>
      <c r="F40" s="594">
        <v>2675500</v>
      </c>
    </row>
    <row r="41" spans="1:6" x14ac:dyDescent="0.15">
      <c r="A41" s="591">
        <v>33</v>
      </c>
      <c r="B41" s="592" t="s">
        <v>266</v>
      </c>
      <c r="C41" s="593">
        <v>1148000</v>
      </c>
      <c r="D41" s="593">
        <v>1094000</v>
      </c>
      <c r="E41" s="593">
        <v>2468300</v>
      </c>
      <c r="F41" s="594">
        <v>4710300</v>
      </c>
    </row>
    <row r="42" spans="1:6" x14ac:dyDescent="0.15">
      <c r="A42" s="591">
        <v>34</v>
      </c>
      <c r="B42" s="592" t="s">
        <v>357</v>
      </c>
      <c r="C42" s="593">
        <v>684400</v>
      </c>
      <c r="D42" s="593">
        <v>844500</v>
      </c>
      <c r="E42" s="593">
        <v>1124100</v>
      </c>
      <c r="F42" s="594">
        <v>2653000</v>
      </c>
    </row>
    <row r="43" spans="1:6" ht="14.25" thickBot="1" x14ac:dyDescent="0.2">
      <c r="A43" s="595" t="s">
        <v>211</v>
      </c>
      <c r="B43" s="596"/>
      <c r="C43" s="597">
        <v>17870500</v>
      </c>
      <c r="D43" s="597">
        <v>19985100</v>
      </c>
      <c r="E43" s="597">
        <v>36509900</v>
      </c>
      <c r="F43" s="598">
        <v>74365500</v>
      </c>
    </row>
    <row r="44" spans="1:6" x14ac:dyDescent="0.15">
      <c r="A44" s="603">
        <v>35</v>
      </c>
      <c r="B44" s="604" t="s">
        <v>212</v>
      </c>
      <c r="C44" s="605">
        <v>136000</v>
      </c>
      <c r="D44" s="605">
        <v>75900</v>
      </c>
      <c r="E44" s="605">
        <v>80800</v>
      </c>
      <c r="F44" s="606">
        <v>292700</v>
      </c>
    </row>
    <row r="45" spans="1:6" x14ac:dyDescent="0.15">
      <c r="A45" s="591">
        <v>36</v>
      </c>
      <c r="B45" s="592" t="s">
        <v>213</v>
      </c>
      <c r="C45" s="593">
        <v>245300</v>
      </c>
      <c r="D45" s="593">
        <v>236200</v>
      </c>
      <c r="E45" s="593">
        <v>333400</v>
      </c>
      <c r="F45" s="594">
        <v>814900</v>
      </c>
    </row>
    <row r="46" spans="1:6" x14ac:dyDescent="0.15">
      <c r="A46" s="591">
        <v>37</v>
      </c>
      <c r="B46" s="592" t="s">
        <v>307</v>
      </c>
      <c r="C46" s="593">
        <v>454000</v>
      </c>
      <c r="D46" s="593">
        <v>220000</v>
      </c>
      <c r="E46" s="593">
        <v>411100</v>
      </c>
      <c r="F46" s="594">
        <v>1085100</v>
      </c>
    </row>
    <row r="47" spans="1:6" x14ac:dyDescent="0.15">
      <c r="A47" s="591">
        <v>38</v>
      </c>
      <c r="B47" s="592" t="s">
        <v>267</v>
      </c>
      <c r="C47" s="593">
        <v>354500</v>
      </c>
      <c r="D47" s="593">
        <v>494700</v>
      </c>
      <c r="E47" s="593">
        <v>599100</v>
      </c>
      <c r="F47" s="594">
        <v>1448300</v>
      </c>
    </row>
    <row r="48" spans="1:6" x14ac:dyDescent="0.15">
      <c r="A48" s="591">
        <v>39</v>
      </c>
      <c r="B48" s="592" t="s">
        <v>214</v>
      </c>
      <c r="C48" s="593">
        <v>109700</v>
      </c>
      <c r="D48" s="593">
        <v>111600</v>
      </c>
      <c r="E48" s="593">
        <v>185000</v>
      </c>
      <c r="F48" s="594">
        <v>406300</v>
      </c>
    </row>
    <row r="49" spans="1:6" x14ac:dyDescent="0.15">
      <c r="A49" s="591">
        <v>40</v>
      </c>
      <c r="B49" s="592" t="s">
        <v>268</v>
      </c>
      <c r="C49" s="593">
        <v>716300</v>
      </c>
      <c r="D49" s="593">
        <v>489400</v>
      </c>
      <c r="E49" s="593">
        <v>625500</v>
      </c>
      <c r="F49" s="594">
        <v>1831200</v>
      </c>
    </row>
    <row r="50" spans="1:6" x14ac:dyDescent="0.15">
      <c r="A50" s="591">
        <v>41</v>
      </c>
      <c r="B50" s="592" t="s">
        <v>310</v>
      </c>
      <c r="C50" s="593">
        <v>383600</v>
      </c>
      <c r="D50" s="593">
        <v>301700</v>
      </c>
      <c r="E50" s="593">
        <v>334800</v>
      </c>
      <c r="F50" s="594">
        <v>1020100</v>
      </c>
    </row>
    <row r="51" spans="1:6" x14ac:dyDescent="0.15">
      <c r="A51" s="591">
        <v>42</v>
      </c>
      <c r="B51" s="592" t="s">
        <v>215</v>
      </c>
      <c r="C51" s="593">
        <v>306200</v>
      </c>
      <c r="D51" s="593">
        <v>309800</v>
      </c>
      <c r="E51" s="593">
        <v>311900</v>
      </c>
      <c r="F51" s="594">
        <v>927900</v>
      </c>
    </row>
    <row r="52" spans="1:6" x14ac:dyDescent="0.15">
      <c r="A52" s="591">
        <v>43</v>
      </c>
      <c r="B52" s="592" t="s">
        <v>269</v>
      </c>
      <c r="C52" s="593">
        <v>349000</v>
      </c>
      <c r="D52" s="593">
        <v>230500</v>
      </c>
      <c r="E52" s="593">
        <v>551200</v>
      </c>
      <c r="F52" s="594">
        <v>1130700</v>
      </c>
    </row>
    <row r="53" spans="1:6" x14ac:dyDescent="0.15">
      <c r="A53" s="591">
        <v>44</v>
      </c>
      <c r="B53" s="592" t="s">
        <v>270</v>
      </c>
      <c r="C53" s="593">
        <v>357000</v>
      </c>
      <c r="D53" s="593">
        <v>374700</v>
      </c>
      <c r="E53" s="593">
        <v>514800</v>
      </c>
      <c r="F53" s="594">
        <v>1246500</v>
      </c>
    </row>
    <row r="54" spans="1:6" x14ac:dyDescent="0.15">
      <c r="A54" s="591">
        <v>45</v>
      </c>
      <c r="B54" s="592" t="s">
        <v>338</v>
      </c>
      <c r="C54" s="593">
        <v>117500</v>
      </c>
      <c r="D54" s="593">
        <v>159800</v>
      </c>
      <c r="E54" s="593">
        <v>242300</v>
      </c>
      <c r="F54" s="594">
        <v>519600</v>
      </c>
    </row>
    <row r="55" spans="1:6" x14ac:dyDescent="0.15">
      <c r="A55" s="591">
        <v>46</v>
      </c>
      <c r="B55" s="592" t="s">
        <v>217</v>
      </c>
      <c r="C55" s="593">
        <v>250100</v>
      </c>
      <c r="D55" s="593">
        <v>331100</v>
      </c>
      <c r="E55" s="593">
        <v>386200</v>
      </c>
      <c r="F55" s="594">
        <v>967400</v>
      </c>
    </row>
    <row r="56" spans="1:6" x14ac:dyDescent="0.15">
      <c r="A56" s="591">
        <v>47</v>
      </c>
      <c r="B56" s="592" t="s">
        <v>218</v>
      </c>
      <c r="C56" s="593">
        <v>1570300</v>
      </c>
      <c r="D56" s="593">
        <v>1743400</v>
      </c>
      <c r="E56" s="593">
        <v>2308900</v>
      </c>
      <c r="F56" s="594">
        <v>5622600</v>
      </c>
    </row>
    <row r="57" spans="1:6" x14ac:dyDescent="0.15">
      <c r="A57" s="591">
        <v>48</v>
      </c>
      <c r="B57" s="592" t="s">
        <v>219</v>
      </c>
      <c r="C57" s="593">
        <v>664300</v>
      </c>
      <c r="D57" s="593">
        <v>542800</v>
      </c>
      <c r="E57" s="593">
        <v>754800</v>
      </c>
      <c r="F57" s="594">
        <v>1961900</v>
      </c>
    </row>
    <row r="58" spans="1:6" x14ac:dyDescent="0.15">
      <c r="A58" s="591">
        <v>49</v>
      </c>
      <c r="B58" s="592" t="s">
        <v>271</v>
      </c>
      <c r="C58" s="593">
        <v>799400</v>
      </c>
      <c r="D58" s="593">
        <v>904900</v>
      </c>
      <c r="E58" s="593">
        <v>1421900</v>
      </c>
      <c r="F58" s="594">
        <v>3126200</v>
      </c>
    </row>
    <row r="59" spans="1:6" x14ac:dyDescent="0.15">
      <c r="A59" s="591">
        <v>50</v>
      </c>
      <c r="B59" s="592" t="s">
        <v>272</v>
      </c>
      <c r="C59" s="593">
        <v>133600</v>
      </c>
      <c r="D59" s="593">
        <v>147000</v>
      </c>
      <c r="E59" s="593">
        <v>231700</v>
      </c>
      <c r="F59" s="594">
        <v>512300</v>
      </c>
    </row>
    <row r="60" spans="1:6" x14ac:dyDescent="0.15">
      <c r="A60" s="591">
        <v>51</v>
      </c>
      <c r="B60" s="592" t="s">
        <v>220</v>
      </c>
      <c r="C60" s="593">
        <v>700600</v>
      </c>
      <c r="D60" s="593">
        <v>604100</v>
      </c>
      <c r="E60" s="593">
        <v>1691100</v>
      </c>
      <c r="F60" s="594">
        <v>2995800</v>
      </c>
    </row>
    <row r="61" spans="1:6" x14ac:dyDescent="0.15">
      <c r="A61" s="591">
        <v>52</v>
      </c>
      <c r="B61" s="592" t="s">
        <v>221</v>
      </c>
      <c r="C61" s="593">
        <v>205400</v>
      </c>
      <c r="D61" s="593">
        <v>487000</v>
      </c>
      <c r="E61" s="593">
        <v>497600</v>
      </c>
      <c r="F61" s="594">
        <v>1190000</v>
      </c>
    </row>
    <row r="62" spans="1:6" x14ac:dyDescent="0.15">
      <c r="A62" s="591">
        <v>53</v>
      </c>
      <c r="B62" s="592" t="s">
        <v>222</v>
      </c>
      <c r="C62" s="593">
        <v>3117800</v>
      </c>
      <c r="D62" s="593">
        <v>2789400</v>
      </c>
      <c r="E62" s="593">
        <v>5711200</v>
      </c>
      <c r="F62" s="594">
        <v>11618400</v>
      </c>
    </row>
    <row r="63" spans="1:6" x14ac:dyDescent="0.15">
      <c r="A63" s="591">
        <v>54</v>
      </c>
      <c r="B63" s="592" t="s">
        <v>223</v>
      </c>
      <c r="C63" s="593">
        <v>373800</v>
      </c>
      <c r="D63" s="593">
        <v>300700</v>
      </c>
      <c r="E63" s="593">
        <v>483700</v>
      </c>
      <c r="F63" s="594">
        <v>1158200</v>
      </c>
    </row>
    <row r="64" spans="1:6" x14ac:dyDescent="0.15">
      <c r="A64" s="591">
        <v>55</v>
      </c>
      <c r="B64" s="592" t="s">
        <v>224</v>
      </c>
      <c r="C64" s="593">
        <v>114000</v>
      </c>
      <c r="D64" s="593">
        <v>129600</v>
      </c>
      <c r="E64" s="593">
        <v>252000</v>
      </c>
      <c r="F64" s="594">
        <v>495600</v>
      </c>
    </row>
    <row r="65" spans="1:6" x14ac:dyDescent="0.15">
      <c r="A65" s="591">
        <v>56</v>
      </c>
      <c r="B65" s="592" t="s">
        <v>226</v>
      </c>
      <c r="C65" s="593">
        <v>472300</v>
      </c>
      <c r="D65" s="593">
        <v>488700</v>
      </c>
      <c r="E65" s="593">
        <v>949300</v>
      </c>
      <c r="F65" s="594">
        <v>1910300</v>
      </c>
    </row>
    <row r="66" spans="1:6" x14ac:dyDescent="0.15">
      <c r="A66" s="591">
        <v>57</v>
      </c>
      <c r="B66" s="592" t="s">
        <v>273</v>
      </c>
      <c r="C66" s="593">
        <v>466500</v>
      </c>
      <c r="D66" s="593">
        <v>813600</v>
      </c>
      <c r="E66" s="593">
        <v>783300</v>
      </c>
      <c r="F66" s="594">
        <v>2063400</v>
      </c>
    </row>
    <row r="67" spans="1:6" x14ac:dyDescent="0.15">
      <c r="A67" s="591">
        <v>58</v>
      </c>
      <c r="B67" s="592" t="s">
        <v>227</v>
      </c>
      <c r="C67" s="593">
        <v>1008000</v>
      </c>
      <c r="D67" s="593">
        <v>740900</v>
      </c>
      <c r="E67" s="593">
        <v>830100</v>
      </c>
      <c r="F67" s="594">
        <v>2579000</v>
      </c>
    </row>
    <row r="68" spans="1:6" x14ac:dyDescent="0.15">
      <c r="A68" s="591">
        <v>59</v>
      </c>
      <c r="B68" s="592" t="s">
        <v>228</v>
      </c>
      <c r="C68" s="593">
        <v>667200</v>
      </c>
      <c r="D68" s="593">
        <v>425400</v>
      </c>
      <c r="E68" s="593">
        <v>782000</v>
      </c>
      <c r="F68" s="594">
        <v>1874600</v>
      </c>
    </row>
    <row r="69" spans="1:6" x14ac:dyDescent="0.15">
      <c r="A69" s="591">
        <v>60</v>
      </c>
      <c r="B69" s="592" t="s">
        <v>229</v>
      </c>
      <c r="C69" s="593">
        <v>812400</v>
      </c>
      <c r="D69" s="593">
        <v>706000</v>
      </c>
      <c r="E69" s="593">
        <v>793100</v>
      </c>
      <c r="F69" s="594">
        <v>2311500</v>
      </c>
    </row>
    <row r="70" spans="1:6" x14ac:dyDescent="0.15">
      <c r="A70" s="591">
        <v>61</v>
      </c>
      <c r="B70" s="592" t="s">
        <v>274</v>
      </c>
      <c r="C70" s="593">
        <v>1407400</v>
      </c>
      <c r="D70" s="593">
        <v>1238900</v>
      </c>
      <c r="E70" s="593">
        <v>2177300</v>
      </c>
      <c r="F70" s="594">
        <v>4823600</v>
      </c>
    </row>
    <row r="71" spans="1:6" x14ac:dyDescent="0.15">
      <c r="A71" s="591">
        <v>62</v>
      </c>
      <c r="B71" s="592" t="s">
        <v>275</v>
      </c>
      <c r="C71" s="593">
        <v>304900</v>
      </c>
      <c r="D71" s="593">
        <v>283200</v>
      </c>
      <c r="E71" s="593">
        <v>417700</v>
      </c>
      <c r="F71" s="594">
        <v>1005800</v>
      </c>
    </row>
    <row r="72" spans="1:6" x14ac:dyDescent="0.15">
      <c r="A72" s="591">
        <v>63</v>
      </c>
      <c r="B72" s="592" t="s">
        <v>276</v>
      </c>
      <c r="C72" s="593">
        <v>1360400</v>
      </c>
      <c r="D72" s="593">
        <v>1513300</v>
      </c>
      <c r="E72" s="593">
        <v>1511200</v>
      </c>
      <c r="F72" s="594">
        <v>4384900</v>
      </c>
    </row>
    <row r="73" spans="1:6" x14ac:dyDescent="0.15">
      <c r="A73" s="591">
        <v>64</v>
      </c>
      <c r="B73" s="592" t="s">
        <v>277</v>
      </c>
      <c r="C73" s="593">
        <v>90900</v>
      </c>
      <c r="D73" s="593">
        <v>115700</v>
      </c>
      <c r="E73" s="593">
        <v>84800</v>
      </c>
      <c r="F73" s="594">
        <v>291400</v>
      </c>
    </row>
    <row r="74" spans="1:6" x14ac:dyDescent="0.15">
      <c r="A74" s="591">
        <v>65</v>
      </c>
      <c r="B74" s="592" t="s">
        <v>230</v>
      </c>
      <c r="C74" s="593">
        <v>232900</v>
      </c>
      <c r="D74" s="593">
        <v>203300</v>
      </c>
      <c r="E74" s="593">
        <v>327800</v>
      </c>
      <c r="F74" s="594">
        <v>764000</v>
      </c>
    </row>
    <row r="75" spans="1:6" x14ac:dyDescent="0.15">
      <c r="A75" s="591">
        <v>66</v>
      </c>
      <c r="B75" s="592" t="s">
        <v>278</v>
      </c>
      <c r="C75" s="593">
        <v>257100</v>
      </c>
      <c r="D75" s="593">
        <v>630200</v>
      </c>
      <c r="E75" s="593">
        <v>288700</v>
      </c>
      <c r="F75" s="594">
        <v>1176000</v>
      </c>
    </row>
    <row r="76" spans="1:6" x14ac:dyDescent="0.15">
      <c r="A76" s="591">
        <v>67</v>
      </c>
      <c r="B76" s="592" t="s">
        <v>231</v>
      </c>
      <c r="C76" s="593">
        <v>547600</v>
      </c>
      <c r="D76" s="593">
        <v>587600</v>
      </c>
      <c r="E76" s="593">
        <v>502300</v>
      </c>
      <c r="F76" s="594">
        <v>1637500</v>
      </c>
    </row>
    <row r="77" spans="1:6" x14ac:dyDescent="0.15">
      <c r="A77" s="591">
        <v>68</v>
      </c>
      <c r="B77" s="592" t="s">
        <v>279</v>
      </c>
      <c r="C77" s="593">
        <v>203600</v>
      </c>
      <c r="D77" s="593">
        <v>247500</v>
      </c>
      <c r="E77" s="593">
        <v>509400</v>
      </c>
      <c r="F77" s="594">
        <v>960500</v>
      </c>
    </row>
    <row r="78" spans="1:6" x14ac:dyDescent="0.15">
      <c r="A78" s="591">
        <v>69</v>
      </c>
      <c r="B78" s="592" t="s">
        <v>312</v>
      </c>
      <c r="C78" s="593">
        <v>604100</v>
      </c>
      <c r="D78" s="593">
        <v>699000</v>
      </c>
      <c r="E78" s="593">
        <v>915000</v>
      </c>
      <c r="F78" s="594">
        <v>2218100</v>
      </c>
    </row>
    <row r="79" spans="1:6" x14ac:dyDescent="0.15">
      <c r="A79" s="591">
        <v>70</v>
      </c>
      <c r="B79" s="592" t="s">
        <v>280</v>
      </c>
      <c r="C79" s="593">
        <v>190800</v>
      </c>
      <c r="D79" s="593">
        <v>220100</v>
      </c>
      <c r="E79" s="593">
        <v>450800</v>
      </c>
      <c r="F79" s="594">
        <v>861700</v>
      </c>
    </row>
    <row r="80" spans="1:6" x14ac:dyDescent="0.15">
      <c r="A80" s="591">
        <v>71</v>
      </c>
      <c r="B80" s="592" t="s">
        <v>281</v>
      </c>
      <c r="C80" s="593">
        <v>475600</v>
      </c>
      <c r="D80" s="593">
        <v>499600</v>
      </c>
      <c r="E80" s="593">
        <v>551000</v>
      </c>
      <c r="F80" s="594">
        <v>1526200</v>
      </c>
    </row>
    <row r="81" spans="1:6" x14ac:dyDescent="0.15">
      <c r="A81" s="591">
        <v>72</v>
      </c>
      <c r="B81" s="592" t="s">
        <v>313</v>
      </c>
      <c r="C81" s="593">
        <v>86300</v>
      </c>
      <c r="D81" s="593">
        <v>77200</v>
      </c>
      <c r="E81" s="593">
        <v>177700</v>
      </c>
      <c r="F81" s="594">
        <v>341200</v>
      </c>
    </row>
    <row r="82" spans="1:6" x14ac:dyDescent="0.15">
      <c r="A82" s="591">
        <v>73</v>
      </c>
      <c r="B82" s="592" t="s">
        <v>232</v>
      </c>
      <c r="C82" s="593">
        <v>544600</v>
      </c>
      <c r="D82" s="593">
        <v>557300</v>
      </c>
      <c r="E82" s="593">
        <v>1706900</v>
      </c>
      <c r="F82" s="594">
        <v>2808800</v>
      </c>
    </row>
    <row r="83" spans="1:6" x14ac:dyDescent="0.15">
      <c r="A83" s="591">
        <v>74</v>
      </c>
      <c r="B83" s="592" t="s">
        <v>282</v>
      </c>
      <c r="C83" s="593">
        <v>1235300</v>
      </c>
      <c r="D83" s="593">
        <v>818200</v>
      </c>
      <c r="E83" s="593">
        <v>1218600</v>
      </c>
      <c r="F83" s="594">
        <v>3272100</v>
      </c>
    </row>
    <row r="84" spans="1:6" x14ac:dyDescent="0.15">
      <c r="A84" s="591">
        <v>75</v>
      </c>
      <c r="B84" s="592" t="s">
        <v>233</v>
      </c>
      <c r="C84" s="593">
        <v>609100</v>
      </c>
      <c r="D84" s="593">
        <v>764200</v>
      </c>
      <c r="E84" s="593">
        <v>950600</v>
      </c>
      <c r="F84" s="594">
        <v>2323900</v>
      </c>
    </row>
    <row r="85" spans="1:6" x14ac:dyDescent="0.15">
      <c r="A85" s="591">
        <v>76</v>
      </c>
      <c r="B85" s="592" t="s">
        <v>234</v>
      </c>
      <c r="C85" s="593">
        <v>364900</v>
      </c>
      <c r="D85" s="593">
        <v>309500</v>
      </c>
      <c r="E85" s="593">
        <v>573100</v>
      </c>
      <c r="F85" s="594">
        <v>1247500</v>
      </c>
    </row>
    <row r="86" spans="1:6" x14ac:dyDescent="0.15">
      <c r="A86" s="591">
        <v>77</v>
      </c>
      <c r="B86" s="592" t="s">
        <v>358</v>
      </c>
      <c r="C86" s="593">
        <v>150300</v>
      </c>
      <c r="D86" s="593">
        <v>160700</v>
      </c>
      <c r="E86" s="593">
        <v>198200</v>
      </c>
      <c r="F86" s="594">
        <v>509200</v>
      </c>
    </row>
    <row r="87" spans="1:6" x14ac:dyDescent="0.15">
      <c r="A87" s="591">
        <v>78</v>
      </c>
      <c r="B87" s="592" t="s">
        <v>283</v>
      </c>
      <c r="C87" s="593">
        <v>229900</v>
      </c>
      <c r="D87" s="593">
        <v>326000</v>
      </c>
      <c r="E87" s="593">
        <v>614700</v>
      </c>
      <c r="F87" s="594">
        <v>1170600</v>
      </c>
    </row>
    <row r="88" spans="1:6" x14ac:dyDescent="0.15">
      <c r="A88" s="591">
        <v>79</v>
      </c>
      <c r="B88" s="592" t="s">
        <v>284</v>
      </c>
      <c r="C88" s="593">
        <v>50000</v>
      </c>
      <c r="D88" s="593">
        <v>66000</v>
      </c>
      <c r="E88" s="593">
        <v>130700</v>
      </c>
      <c r="F88" s="594">
        <v>246700</v>
      </c>
    </row>
    <row r="89" spans="1:6" x14ac:dyDescent="0.15">
      <c r="A89" s="591">
        <v>80</v>
      </c>
      <c r="B89" s="592" t="s">
        <v>314</v>
      </c>
      <c r="C89" s="593">
        <v>185500</v>
      </c>
      <c r="D89" s="593">
        <v>130800</v>
      </c>
      <c r="E89" s="593">
        <v>300400</v>
      </c>
      <c r="F89" s="594">
        <v>616700</v>
      </c>
    </row>
    <row r="90" spans="1:6" x14ac:dyDescent="0.15">
      <c r="A90" s="591">
        <v>81</v>
      </c>
      <c r="B90" s="592" t="s">
        <v>285</v>
      </c>
      <c r="C90" s="593">
        <v>342200</v>
      </c>
      <c r="D90" s="593">
        <v>235900</v>
      </c>
      <c r="E90" s="593">
        <v>985900</v>
      </c>
      <c r="F90" s="594">
        <v>1564000</v>
      </c>
    </row>
    <row r="91" spans="1:6" x14ac:dyDescent="0.15">
      <c r="A91" s="591">
        <v>82</v>
      </c>
      <c r="B91" s="592" t="s">
        <v>315</v>
      </c>
      <c r="C91" s="593">
        <v>72900</v>
      </c>
      <c r="D91" s="593">
        <v>88500</v>
      </c>
      <c r="E91" s="593">
        <v>164200</v>
      </c>
      <c r="F91" s="594">
        <v>325600</v>
      </c>
    </row>
    <row r="92" spans="1:6" x14ac:dyDescent="0.15">
      <c r="A92" s="591">
        <v>83</v>
      </c>
      <c r="B92" s="592" t="s">
        <v>286</v>
      </c>
      <c r="C92" s="593">
        <v>858000</v>
      </c>
      <c r="D92" s="593">
        <v>704600</v>
      </c>
      <c r="E92" s="593">
        <v>933400</v>
      </c>
      <c r="F92" s="594">
        <v>2496000</v>
      </c>
    </row>
    <row r="93" spans="1:6" x14ac:dyDescent="0.15">
      <c r="A93" s="591">
        <v>84</v>
      </c>
      <c r="B93" s="592" t="s">
        <v>235</v>
      </c>
      <c r="C93" s="593">
        <v>979100</v>
      </c>
      <c r="D93" s="593">
        <v>636400</v>
      </c>
      <c r="E93" s="593">
        <v>937800</v>
      </c>
      <c r="F93" s="594">
        <v>2553300</v>
      </c>
    </row>
    <row r="94" spans="1:6" x14ac:dyDescent="0.15">
      <c r="A94" s="591">
        <v>85</v>
      </c>
      <c r="B94" s="592" t="s">
        <v>236</v>
      </c>
      <c r="C94" s="593">
        <v>964000</v>
      </c>
      <c r="D94" s="593">
        <v>668800</v>
      </c>
      <c r="E94" s="593">
        <v>892000</v>
      </c>
      <c r="F94" s="594">
        <v>2524800</v>
      </c>
    </row>
    <row r="95" spans="1:6" x14ac:dyDescent="0.15">
      <c r="A95" s="591">
        <v>86</v>
      </c>
      <c r="B95" s="592" t="s">
        <v>237</v>
      </c>
      <c r="C95" s="593">
        <v>321300</v>
      </c>
      <c r="D95" s="593">
        <v>500100</v>
      </c>
      <c r="E95" s="593">
        <v>616100</v>
      </c>
      <c r="F95" s="594">
        <v>1437500</v>
      </c>
    </row>
    <row r="96" spans="1:6" x14ac:dyDescent="0.15">
      <c r="A96" s="591">
        <v>87</v>
      </c>
      <c r="B96" s="592" t="s">
        <v>238</v>
      </c>
      <c r="C96" s="593">
        <v>197500</v>
      </c>
      <c r="D96" s="593">
        <v>311300</v>
      </c>
      <c r="E96" s="593">
        <v>425700</v>
      </c>
      <c r="F96" s="594">
        <v>934500</v>
      </c>
    </row>
    <row r="97" spans="1:6" x14ac:dyDescent="0.15">
      <c r="A97" s="591">
        <v>88</v>
      </c>
      <c r="B97" s="592" t="s">
        <v>239</v>
      </c>
      <c r="C97" s="593">
        <v>215100</v>
      </c>
      <c r="D97" s="593">
        <v>198200</v>
      </c>
      <c r="E97" s="593">
        <v>197200</v>
      </c>
      <c r="F97" s="594">
        <v>610500</v>
      </c>
    </row>
    <row r="98" spans="1:6" x14ac:dyDescent="0.15">
      <c r="A98" s="591">
        <v>89</v>
      </c>
      <c r="B98" s="592" t="s">
        <v>240</v>
      </c>
      <c r="C98" s="593">
        <v>591300</v>
      </c>
      <c r="D98" s="593">
        <v>546800</v>
      </c>
      <c r="E98" s="593">
        <v>671400</v>
      </c>
      <c r="F98" s="594">
        <v>1809500</v>
      </c>
    </row>
    <row r="99" spans="1:6" x14ac:dyDescent="0.15">
      <c r="A99" s="591">
        <v>90</v>
      </c>
      <c r="B99" s="592" t="s">
        <v>241</v>
      </c>
      <c r="C99" s="593">
        <v>441700</v>
      </c>
      <c r="D99" s="593">
        <v>402000</v>
      </c>
      <c r="E99" s="593">
        <v>297700</v>
      </c>
      <c r="F99" s="594">
        <v>1141400</v>
      </c>
    </row>
    <row r="100" spans="1:6" x14ac:dyDescent="0.15">
      <c r="A100" s="591">
        <v>91</v>
      </c>
      <c r="B100" s="592" t="s">
        <v>242</v>
      </c>
      <c r="C100" s="593">
        <v>190600</v>
      </c>
      <c r="D100" s="593">
        <v>238100</v>
      </c>
      <c r="E100" s="593">
        <v>462400</v>
      </c>
      <c r="F100" s="594">
        <v>891100</v>
      </c>
    </row>
    <row r="101" spans="1:6" x14ac:dyDescent="0.15">
      <c r="A101" s="591">
        <v>92</v>
      </c>
      <c r="B101" s="592" t="s">
        <v>243</v>
      </c>
      <c r="C101" s="593">
        <v>235500</v>
      </c>
      <c r="D101" s="593">
        <v>262400</v>
      </c>
      <c r="E101" s="593">
        <v>333600</v>
      </c>
      <c r="F101" s="594">
        <v>831500</v>
      </c>
    </row>
    <row r="102" spans="1:6" x14ac:dyDescent="0.15">
      <c r="A102" s="591">
        <v>93</v>
      </c>
      <c r="B102" s="592" t="s">
        <v>340</v>
      </c>
      <c r="C102" s="593">
        <v>366000</v>
      </c>
      <c r="D102" s="593">
        <v>361600</v>
      </c>
      <c r="E102" s="593">
        <v>455700</v>
      </c>
      <c r="F102" s="594">
        <v>1183300</v>
      </c>
    </row>
    <row r="103" spans="1:6" x14ac:dyDescent="0.15">
      <c r="A103" s="591">
        <v>94</v>
      </c>
      <c r="B103" s="592" t="s">
        <v>244</v>
      </c>
      <c r="C103" s="593">
        <v>261400</v>
      </c>
      <c r="D103" s="593">
        <v>586800</v>
      </c>
      <c r="E103" s="593">
        <v>625200</v>
      </c>
      <c r="F103" s="594">
        <v>1473400</v>
      </c>
    </row>
    <row r="104" spans="1:6" x14ac:dyDescent="0.15">
      <c r="A104" s="591">
        <v>95</v>
      </c>
      <c r="B104" s="592" t="s">
        <v>245</v>
      </c>
      <c r="C104" s="593">
        <v>269000</v>
      </c>
      <c r="D104" s="593">
        <v>422600</v>
      </c>
      <c r="E104" s="593">
        <v>632000</v>
      </c>
      <c r="F104" s="594">
        <v>1323600</v>
      </c>
    </row>
    <row r="105" spans="1:6" x14ac:dyDescent="0.15">
      <c r="A105" s="591">
        <v>96</v>
      </c>
      <c r="B105" s="592" t="s">
        <v>246</v>
      </c>
      <c r="C105" s="593">
        <v>237100</v>
      </c>
      <c r="D105" s="593">
        <v>234700</v>
      </c>
      <c r="E105" s="593">
        <v>238200</v>
      </c>
      <c r="F105" s="594">
        <v>710000</v>
      </c>
    </row>
    <row r="106" spans="1:6" x14ac:dyDescent="0.15">
      <c r="A106" s="591" t="s">
        <v>247</v>
      </c>
      <c r="B106" s="592"/>
      <c r="C106" s="593">
        <v>30558700</v>
      </c>
      <c r="D106" s="593">
        <v>30006000</v>
      </c>
      <c r="E106" s="593">
        <v>44542200</v>
      </c>
      <c r="F106" s="594">
        <v>105106900</v>
      </c>
    </row>
    <row r="107" spans="1:6" ht="14.25" thickBot="1" x14ac:dyDescent="0.2">
      <c r="A107" s="595" t="s">
        <v>248</v>
      </c>
      <c r="B107" s="596"/>
      <c r="C107" s="597">
        <f>SUM(C43,C106)</f>
        <v>48429200</v>
      </c>
      <c r="D107" s="597">
        <f>SUM(D43,D106)</f>
        <v>49991100</v>
      </c>
      <c r="E107" s="597">
        <f>SUM(E43,E106)</f>
        <v>81052100</v>
      </c>
      <c r="F107" s="598">
        <f>SUM(C107:E107)</f>
        <v>179472400</v>
      </c>
    </row>
    <row r="108" spans="1:6" ht="14.25" thickBot="1" x14ac:dyDescent="0.2">
      <c r="A108" s="724" t="s">
        <v>249</v>
      </c>
      <c r="B108" s="725"/>
      <c r="C108" s="607">
        <f>SUM(C14,C107)</f>
        <v>462040800</v>
      </c>
      <c r="D108" s="607">
        <f>SUM(D14,D107)</f>
        <v>446983500</v>
      </c>
      <c r="E108" s="607">
        <f>SUM(E14,E107)</f>
        <v>449591400</v>
      </c>
      <c r="F108" s="608">
        <f>SUM(C108:E108)</f>
        <v>1358615700</v>
      </c>
    </row>
    <row r="109" spans="1:6" ht="14.25" thickBot="1" x14ac:dyDescent="0.2">
      <c r="A109" s="724" t="s">
        <v>341</v>
      </c>
      <c r="B109" s="725"/>
      <c r="C109" s="607">
        <v>310</v>
      </c>
      <c r="D109" s="607">
        <v>333</v>
      </c>
      <c r="E109" s="607">
        <v>705</v>
      </c>
      <c r="F109" s="608">
        <f>SUM(C109:E109)</f>
        <v>1348</v>
      </c>
    </row>
  </sheetData>
  <mergeCells count="3">
    <mergeCell ref="A2:F2"/>
    <mergeCell ref="A108:B108"/>
    <mergeCell ref="A109:B109"/>
  </mergeCells>
  <phoneticPr fontId="4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43" sqref="C43"/>
    </sheetView>
  </sheetViews>
  <sheetFormatPr defaultRowHeight="13.5" x14ac:dyDescent="0.15"/>
  <cols>
    <col min="2" max="2" width="21.75" bestFit="1" customWidth="1"/>
    <col min="3" max="5" width="14.5" bestFit="1" customWidth="1"/>
    <col min="6" max="6" width="15.375" bestFit="1" customWidth="1"/>
  </cols>
  <sheetData>
    <row r="1" spans="1:6" x14ac:dyDescent="0.15">
      <c r="A1" s="573"/>
      <c r="B1" s="574"/>
      <c r="C1" s="574"/>
      <c r="D1" s="574"/>
      <c r="E1" s="574"/>
      <c r="F1" s="575" t="s">
        <v>359</v>
      </c>
    </row>
    <row r="2" spans="1:6" ht="18" thickBot="1" x14ac:dyDescent="0.2">
      <c r="A2" s="723" t="s">
        <v>326</v>
      </c>
      <c r="B2" s="723"/>
      <c r="C2" s="723"/>
      <c r="D2" s="723"/>
      <c r="E2" s="723"/>
      <c r="F2" s="723"/>
    </row>
    <row r="3" spans="1:6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6" x14ac:dyDescent="0.15">
      <c r="A4" s="579"/>
      <c r="B4" s="580" t="s">
        <v>194</v>
      </c>
      <c r="C4" s="581" t="s">
        <v>360</v>
      </c>
      <c r="D4" s="581" t="s">
        <v>361</v>
      </c>
      <c r="E4" s="581" t="s">
        <v>362</v>
      </c>
      <c r="F4" s="582"/>
    </row>
    <row r="5" spans="1:6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6" ht="14.25" thickTop="1" x14ac:dyDescent="0.15">
      <c r="A6" s="587">
        <v>1</v>
      </c>
      <c r="B6" s="588" t="s">
        <v>200</v>
      </c>
      <c r="C6" s="589">
        <v>0</v>
      </c>
      <c r="D6" s="589">
        <v>0</v>
      </c>
      <c r="E6" s="589">
        <v>0</v>
      </c>
      <c r="F6" s="590">
        <v>0</v>
      </c>
    </row>
    <row r="7" spans="1:6" x14ac:dyDescent="0.15">
      <c r="A7" s="591">
        <v>2</v>
      </c>
      <c r="B7" s="592" t="s">
        <v>201</v>
      </c>
      <c r="C7" s="593">
        <v>35719600</v>
      </c>
      <c r="D7" s="593">
        <v>39199500</v>
      </c>
      <c r="E7" s="593">
        <v>46656700</v>
      </c>
      <c r="F7" s="594">
        <v>121575800</v>
      </c>
    </row>
    <row r="8" spans="1:6" x14ac:dyDescent="0.15">
      <c r="A8" s="591">
        <v>3</v>
      </c>
      <c r="B8" s="592" t="s">
        <v>321</v>
      </c>
      <c r="C8" s="593">
        <v>48919400</v>
      </c>
      <c r="D8" s="593">
        <v>52379200</v>
      </c>
      <c r="E8" s="593">
        <v>49834000</v>
      </c>
      <c r="F8" s="594">
        <v>151132600</v>
      </c>
    </row>
    <row r="9" spans="1:6" x14ac:dyDescent="0.15">
      <c r="A9" s="591">
        <v>4</v>
      </c>
      <c r="B9" s="592" t="s">
        <v>202</v>
      </c>
      <c r="C9" s="593">
        <v>68290000</v>
      </c>
      <c r="D9" s="593">
        <v>89447500</v>
      </c>
      <c r="E9" s="593">
        <v>89042200</v>
      </c>
      <c r="F9" s="594">
        <v>246779700</v>
      </c>
    </row>
    <row r="10" spans="1:6" x14ac:dyDescent="0.15">
      <c r="A10" s="591">
        <v>5</v>
      </c>
      <c r="B10" s="592" t="s">
        <v>322</v>
      </c>
      <c r="C10" s="593">
        <f>51838000-C11</f>
        <v>51228600</v>
      </c>
      <c r="D10" s="593">
        <f>51204000-D11</f>
        <v>50551100</v>
      </c>
      <c r="E10" s="593">
        <f>52495000-E11</f>
        <v>51704000</v>
      </c>
      <c r="F10" s="594">
        <f>SUM(C10:E10)</f>
        <v>153483700</v>
      </c>
    </row>
    <row r="11" spans="1:6" x14ac:dyDescent="0.15">
      <c r="A11" s="591"/>
      <c r="B11" s="592" t="s">
        <v>323</v>
      </c>
      <c r="C11" s="593">
        <v>609400</v>
      </c>
      <c r="D11" s="593">
        <v>652900</v>
      </c>
      <c r="E11" s="593">
        <v>791000</v>
      </c>
      <c r="F11" s="594">
        <f>SUM(C11:E11)</f>
        <v>2053300</v>
      </c>
    </row>
    <row r="12" spans="1:6" x14ac:dyDescent="0.15">
      <c r="A12" s="591">
        <v>6</v>
      </c>
      <c r="B12" s="592" t="s">
        <v>324</v>
      </c>
      <c r="C12" s="593">
        <v>211838800</v>
      </c>
      <c r="D12" s="593">
        <v>236198300</v>
      </c>
      <c r="E12" s="593">
        <v>251288400</v>
      </c>
      <c r="F12" s="594">
        <v>699325500</v>
      </c>
    </row>
    <row r="13" spans="1:6" x14ac:dyDescent="0.15">
      <c r="A13" s="591" t="s">
        <v>206</v>
      </c>
      <c r="B13" s="592"/>
      <c r="C13" s="593">
        <v>416605800</v>
      </c>
      <c r="D13" s="593">
        <v>468428500</v>
      </c>
      <c r="E13" s="593">
        <v>489316300</v>
      </c>
      <c r="F13" s="594">
        <v>1374350600</v>
      </c>
    </row>
    <row r="14" spans="1:6" ht="14.25" thickBot="1" x14ac:dyDescent="0.2">
      <c r="A14" s="595" t="s">
        <v>207</v>
      </c>
      <c r="B14" s="596"/>
      <c r="C14" s="597">
        <v>416605800</v>
      </c>
      <c r="D14" s="597">
        <v>468428500</v>
      </c>
      <c r="E14" s="597">
        <v>489316300</v>
      </c>
      <c r="F14" s="598">
        <v>1374350600</v>
      </c>
    </row>
    <row r="15" spans="1:6" ht="14.25" thickBot="1" x14ac:dyDescent="0.2">
      <c r="A15" s="599" t="s">
        <v>211</v>
      </c>
      <c r="B15" s="600"/>
      <c r="C15" s="601">
        <v>0</v>
      </c>
      <c r="D15" s="601">
        <v>0</v>
      </c>
      <c r="E15" s="601">
        <v>0</v>
      </c>
      <c r="F15" s="602">
        <v>0</v>
      </c>
    </row>
    <row r="16" spans="1:6" x14ac:dyDescent="0.15">
      <c r="A16" s="603" t="s">
        <v>247</v>
      </c>
      <c r="B16" s="604"/>
      <c r="C16" s="605">
        <v>0</v>
      </c>
      <c r="D16" s="605">
        <v>0</v>
      </c>
      <c r="E16" s="605">
        <v>0</v>
      </c>
      <c r="F16" s="606">
        <v>0</v>
      </c>
    </row>
    <row r="17" spans="1:6" ht="14.25" thickBot="1" x14ac:dyDescent="0.2">
      <c r="A17" s="595" t="s">
        <v>248</v>
      </c>
      <c r="B17" s="596"/>
      <c r="C17" s="597">
        <v>0</v>
      </c>
      <c r="D17" s="597">
        <v>0</v>
      </c>
      <c r="E17" s="597">
        <v>0</v>
      </c>
      <c r="F17" s="598">
        <v>0</v>
      </c>
    </row>
    <row r="18" spans="1:6" ht="14.25" thickBot="1" x14ac:dyDescent="0.2">
      <c r="A18" s="724" t="s">
        <v>249</v>
      </c>
      <c r="B18" s="725"/>
      <c r="C18" s="607">
        <v>416605800</v>
      </c>
      <c r="D18" s="607">
        <v>468428500</v>
      </c>
      <c r="E18" s="607">
        <v>489316300</v>
      </c>
      <c r="F18" s="608">
        <v>1374350600</v>
      </c>
    </row>
  </sheetData>
  <mergeCells count="2">
    <mergeCell ref="A2:F2"/>
    <mergeCell ref="A18:B18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/>
  </sheetViews>
  <sheetFormatPr defaultRowHeight="13.5" x14ac:dyDescent="0.15"/>
  <cols>
    <col min="2" max="2" width="28.375" bestFit="1" customWidth="1"/>
    <col min="3" max="5" width="15" bestFit="1" customWidth="1"/>
    <col min="6" max="6" width="16.5" bestFit="1" customWidth="1"/>
  </cols>
  <sheetData>
    <row r="1" spans="1:6" x14ac:dyDescent="0.15">
      <c r="A1" s="573"/>
      <c r="B1" s="574"/>
      <c r="C1" s="574"/>
      <c r="D1" s="574"/>
      <c r="E1" s="574"/>
      <c r="F1" s="575" t="s">
        <v>384</v>
      </c>
    </row>
    <row r="2" spans="1:6" ht="18" thickBot="1" x14ac:dyDescent="0.2">
      <c r="A2" s="723" t="s">
        <v>385</v>
      </c>
      <c r="B2" s="723"/>
      <c r="C2" s="723"/>
      <c r="D2" s="723"/>
      <c r="E2" s="723"/>
      <c r="F2" s="723"/>
    </row>
    <row r="3" spans="1:6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6" x14ac:dyDescent="0.15">
      <c r="A4" s="579"/>
      <c r="B4" s="580" t="s">
        <v>194</v>
      </c>
      <c r="C4" s="581" t="s">
        <v>386</v>
      </c>
      <c r="D4" s="581" t="s">
        <v>387</v>
      </c>
      <c r="E4" s="581" t="s">
        <v>388</v>
      </c>
      <c r="F4" s="582"/>
    </row>
    <row r="5" spans="1:6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6" ht="14.25" thickTop="1" x14ac:dyDescent="0.15">
      <c r="A6" s="587">
        <v>1</v>
      </c>
      <c r="B6" s="588" t="s">
        <v>200</v>
      </c>
      <c r="C6" s="589">
        <v>2537800</v>
      </c>
      <c r="D6" s="589">
        <v>2538300</v>
      </c>
      <c r="E6" s="589">
        <v>3355900</v>
      </c>
      <c r="F6" s="590">
        <v>8432000</v>
      </c>
    </row>
    <row r="7" spans="1:6" x14ac:dyDescent="0.15">
      <c r="A7" s="591">
        <v>2</v>
      </c>
      <c r="B7" s="592" t="s">
        <v>201</v>
      </c>
      <c r="C7" s="593">
        <v>26711000</v>
      </c>
      <c r="D7" s="593">
        <v>32410500</v>
      </c>
      <c r="E7" s="593">
        <v>34148100</v>
      </c>
      <c r="F7" s="594">
        <v>93269600</v>
      </c>
    </row>
    <row r="8" spans="1:6" x14ac:dyDescent="0.15">
      <c r="A8" s="591">
        <v>3</v>
      </c>
      <c r="B8" s="592" t="s">
        <v>202</v>
      </c>
      <c r="C8" s="593">
        <v>44765000</v>
      </c>
      <c r="D8" s="593">
        <v>42225200</v>
      </c>
      <c r="E8" s="593">
        <v>44646800</v>
      </c>
      <c r="F8" s="594">
        <v>131637000</v>
      </c>
    </row>
    <row r="9" spans="1:6" x14ac:dyDescent="0.15">
      <c r="A9" s="591">
        <v>4</v>
      </c>
      <c r="B9" s="592" t="s">
        <v>203</v>
      </c>
      <c r="C9" s="593">
        <f>39676900-C10</f>
        <v>39047200</v>
      </c>
      <c r="D9" s="593">
        <f>36148400-D10</f>
        <v>35299200</v>
      </c>
      <c r="E9" s="593">
        <f>38790700-E10</f>
        <v>38166500</v>
      </c>
      <c r="F9" s="594">
        <f>SUM(C9:E9)</f>
        <v>112512900</v>
      </c>
    </row>
    <row r="10" spans="1:6" x14ac:dyDescent="0.15">
      <c r="A10" s="591"/>
      <c r="B10" s="592" t="s">
        <v>389</v>
      </c>
      <c r="C10" s="593">
        <v>629700</v>
      </c>
      <c r="D10" s="593">
        <v>849200</v>
      </c>
      <c r="E10" s="593">
        <v>624200</v>
      </c>
      <c r="F10" s="594">
        <f>SUM(C10:E10)</f>
        <v>2103100</v>
      </c>
    </row>
    <row r="11" spans="1:6" x14ac:dyDescent="0.15">
      <c r="A11" s="591">
        <v>5</v>
      </c>
      <c r="B11" s="592" t="s">
        <v>204</v>
      </c>
      <c r="C11" s="593">
        <v>39128300</v>
      </c>
      <c r="D11" s="593">
        <v>43999100</v>
      </c>
      <c r="E11" s="593">
        <v>43349200</v>
      </c>
      <c r="F11" s="594">
        <v>126476600</v>
      </c>
    </row>
    <row r="12" spans="1:6" x14ac:dyDescent="0.15">
      <c r="A12" s="591">
        <v>6</v>
      </c>
      <c r="B12" s="592" t="s">
        <v>205</v>
      </c>
      <c r="C12" s="593">
        <v>160644400</v>
      </c>
      <c r="D12" s="593">
        <v>157490100</v>
      </c>
      <c r="E12" s="593">
        <v>162956500</v>
      </c>
      <c r="F12" s="594">
        <v>481091000</v>
      </c>
    </row>
    <row r="13" spans="1:6" x14ac:dyDescent="0.15">
      <c r="A13" s="591" t="s">
        <v>206</v>
      </c>
      <c r="B13" s="592"/>
      <c r="C13" s="593">
        <v>310925600</v>
      </c>
      <c r="D13" s="593">
        <v>312273300</v>
      </c>
      <c r="E13" s="593">
        <v>323891300</v>
      </c>
      <c r="F13" s="594">
        <v>947090200</v>
      </c>
    </row>
    <row r="14" spans="1:6" ht="14.25" thickBot="1" x14ac:dyDescent="0.2">
      <c r="A14" s="595" t="s">
        <v>207</v>
      </c>
      <c r="B14" s="596"/>
      <c r="C14" s="597">
        <v>313463400</v>
      </c>
      <c r="D14" s="597">
        <v>314811600</v>
      </c>
      <c r="E14" s="597">
        <v>327247200</v>
      </c>
      <c r="F14" s="598">
        <v>955522200</v>
      </c>
    </row>
    <row r="15" spans="1:6" x14ac:dyDescent="0.15">
      <c r="A15" s="603">
        <v>7</v>
      </c>
      <c r="B15" s="604" t="s">
        <v>257</v>
      </c>
      <c r="C15" s="605"/>
      <c r="D15" s="605">
        <v>238100</v>
      </c>
      <c r="E15" s="605">
        <v>295000</v>
      </c>
      <c r="F15" s="606">
        <v>533100</v>
      </c>
    </row>
    <row r="16" spans="1:6" x14ac:dyDescent="0.15">
      <c r="A16" s="591">
        <v>8</v>
      </c>
      <c r="B16" s="592" t="s">
        <v>210</v>
      </c>
      <c r="C16" s="593">
        <v>168300</v>
      </c>
      <c r="D16" s="593">
        <v>167400</v>
      </c>
      <c r="E16" s="593">
        <v>221100</v>
      </c>
      <c r="F16" s="594">
        <v>556800</v>
      </c>
    </row>
    <row r="17" spans="1:6" ht="14.25" thickBot="1" x14ac:dyDescent="0.2">
      <c r="A17" s="595" t="s">
        <v>211</v>
      </c>
      <c r="B17" s="596"/>
      <c r="C17" s="597">
        <v>168300</v>
      </c>
      <c r="D17" s="597">
        <v>405500</v>
      </c>
      <c r="E17" s="597">
        <v>516100</v>
      </c>
      <c r="F17" s="598">
        <v>1089900</v>
      </c>
    </row>
    <row r="18" spans="1:6" x14ac:dyDescent="0.15">
      <c r="A18" s="603">
        <v>9</v>
      </c>
      <c r="B18" s="604" t="s">
        <v>212</v>
      </c>
      <c r="C18" s="605">
        <v>133600</v>
      </c>
      <c r="D18" s="605">
        <v>178600</v>
      </c>
      <c r="E18" s="605">
        <v>146700</v>
      </c>
      <c r="F18" s="606">
        <v>458900</v>
      </c>
    </row>
    <row r="19" spans="1:6" x14ac:dyDescent="0.15">
      <c r="A19" s="591">
        <v>10</v>
      </c>
      <c r="B19" s="592" t="s">
        <v>213</v>
      </c>
      <c r="C19" s="593">
        <v>362200</v>
      </c>
      <c r="D19" s="593">
        <v>296100</v>
      </c>
      <c r="E19" s="593">
        <v>258200</v>
      </c>
      <c r="F19" s="594">
        <v>916500</v>
      </c>
    </row>
    <row r="20" spans="1:6" x14ac:dyDescent="0.15">
      <c r="A20" s="591">
        <v>11</v>
      </c>
      <c r="B20" s="592" t="s">
        <v>214</v>
      </c>
      <c r="C20" s="593">
        <v>67500</v>
      </c>
      <c r="D20" s="593">
        <v>100600</v>
      </c>
      <c r="E20" s="593">
        <v>64900</v>
      </c>
      <c r="F20" s="594">
        <v>233000</v>
      </c>
    </row>
    <row r="21" spans="1:6" x14ac:dyDescent="0.15">
      <c r="A21" s="591">
        <v>12</v>
      </c>
      <c r="B21" s="592" t="s">
        <v>215</v>
      </c>
      <c r="C21" s="593">
        <v>267000</v>
      </c>
      <c r="D21" s="593">
        <v>302200</v>
      </c>
      <c r="E21" s="593">
        <v>316700</v>
      </c>
      <c r="F21" s="594">
        <v>885900</v>
      </c>
    </row>
    <row r="22" spans="1:6" x14ac:dyDescent="0.15">
      <c r="A22" s="591">
        <v>13</v>
      </c>
      <c r="B22" s="592" t="s">
        <v>217</v>
      </c>
      <c r="C22" s="593">
        <v>143800</v>
      </c>
      <c r="D22" s="593">
        <v>117800</v>
      </c>
      <c r="E22" s="593">
        <v>214700</v>
      </c>
      <c r="F22" s="594">
        <v>476300</v>
      </c>
    </row>
    <row r="23" spans="1:6" x14ac:dyDescent="0.15">
      <c r="A23" s="591">
        <v>14</v>
      </c>
      <c r="B23" s="592" t="s">
        <v>218</v>
      </c>
      <c r="C23" s="593">
        <v>1028600</v>
      </c>
      <c r="D23" s="593">
        <v>959400</v>
      </c>
      <c r="E23" s="593">
        <v>1156400</v>
      </c>
      <c r="F23" s="594">
        <v>3144400</v>
      </c>
    </row>
    <row r="24" spans="1:6" x14ac:dyDescent="0.15">
      <c r="A24" s="591">
        <v>15</v>
      </c>
      <c r="B24" s="592" t="s">
        <v>219</v>
      </c>
      <c r="C24" s="593">
        <v>378200</v>
      </c>
      <c r="D24" s="593">
        <v>321400</v>
      </c>
      <c r="E24" s="593">
        <v>480700</v>
      </c>
      <c r="F24" s="594">
        <v>1180300</v>
      </c>
    </row>
    <row r="25" spans="1:6" x14ac:dyDescent="0.15">
      <c r="A25" s="591">
        <v>16</v>
      </c>
      <c r="B25" s="592" t="s">
        <v>271</v>
      </c>
      <c r="C25" s="593">
        <v>660400</v>
      </c>
      <c r="D25" s="593">
        <v>705100</v>
      </c>
      <c r="E25" s="593">
        <v>885800</v>
      </c>
      <c r="F25" s="594">
        <v>2251300</v>
      </c>
    </row>
    <row r="26" spans="1:6" x14ac:dyDescent="0.15">
      <c r="A26" s="591">
        <v>17</v>
      </c>
      <c r="B26" s="592" t="s">
        <v>272</v>
      </c>
      <c r="C26" s="593">
        <v>110800</v>
      </c>
      <c r="D26" s="593">
        <v>128100</v>
      </c>
      <c r="E26" s="593">
        <v>121400</v>
      </c>
      <c r="F26" s="594">
        <v>360300</v>
      </c>
    </row>
    <row r="27" spans="1:6" x14ac:dyDescent="0.15">
      <c r="A27" s="591">
        <v>18</v>
      </c>
      <c r="B27" s="592" t="s">
        <v>220</v>
      </c>
      <c r="C27" s="593">
        <v>346800</v>
      </c>
      <c r="D27" s="593">
        <v>439800</v>
      </c>
      <c r="E27" s="593">
        <v>523300</v>
      </c>
      <c r="F27" s="594">
        <v>1309900</v>
      </c>
    </row>
    <row r="28" spans="1:6" x14ac:dyDescent="0.15">
      <c r="A28" s="591">
        <v>19</v>
      </c>
      <c r="B28" s="592" t="s">
        <v>221</v>
      </c>
      <c r="C28" s="593">
        <v>174200</v>
      </c>
      <c r="D28" s="593">
        <v>208700</v>
      </c>
      <c r="E28" s="593">
        <v>264000</v>
      </c>
      <c r="F28" s="594">
        <v>646900</v>
      </c>
    </row>
    <row r="29" spans="1:6" x14ac:dyDescent="0.15">
      <c r="A29" s="591">
        <v>20</v>
      </c>
      <c r="B29" s="592" t="s">
        <v>222</v>
      </c>
      <c r="C29" s="593">
        <v>3662400</v>
      </c>
      <c r="D29" s="593">
        <v>4680100</v>
      </c>
      <c r="E29" s="593">
        <v>3876900</v>
      </c>
      <c r="F29" s="594">
        <v>12219400</v>
      </c>
    </row>
    <row r="30" spans="1:6" x14ac:dyDescent="0.15">
      <c r="A30" s="591">
        <v>21</v>
      </c>
      <c r="B30" s="592" t="s">
        <v>223</v>
      </c>
      <c r="C30" s="593">
        <v>139000</v>
      </c>
      <c r="D30" s="593">
        <v>145300</v>
      </c>
      <c r="E30" s="593">
        <v>142800</v>
      </c>
      <c r="F30" s="594">
        <v>427100</v>
      </c>
    </row>
    <row r="31" spans="1:6" x14ac:dyDescent="0.15">
      <c r="A31" s="591">
        <v>22</v>
      </c>
      <c r="B31" s="592" t="s">
        <v>224</v>
      </c>
      <c r="C31" s="593">
        <v>1065100</v>
      </c>
      <c r="D31" s="593">
        <v>197700</v>
      </c>
      <c r="E31" s="593">
        <v>144300</v>
      </c>
      <c r="F31" s="594">
        <v>1407100</v>
      </c>
    </row>
    <row r="32" spans="1:6" x14ac:dyDescent="0.15">
      <c r="A32" s="591">
        <v>23</v>
      </c>
      <c r="B32" s="592" t="s">
        <v>226</v>
      </c>
      <c r="C32" s="593">
        <v>314900</v>
      </c>
      <c r="D32" s="593">
        <v>230500</v>
      </c>
      <c r="E32" s="593">
        <v>242900</v>
      </c>
      <c r="F32" s="594">
        <v>788300</v>
      </c>
    </row>
    <row r="33" spans="1:6" x14ac:dyDescent="0.15">
      <c r="A33" s="591">
        <v>24</v>
      </c>
      <c r="B33" s="592" t="s">
        <v>273</v>
      </c>
      <c r="C33" s="593"/>
      <c r="D33" s="593">
        <v>445100</v>
      </c>
      <c r="E33" s="593">
        <v>451100</v>
      </c>
      <c r="F33" s="594">
        <v>896200</v>
      </c>
    </row>
    <row r="34" spans="1:6" x14ac:dyDescent="0.15">
      <c r="A34" s="591">
        <v>25</v>
      </c>
      <c r="B34" s="592" t="s">
        <v>227</v>
      </c>
      <c r="C34" s="593">
        <v>582100</v>
      </c>
      <c r="D34" s="593">
        <v>841700</v>
      </c>
      <c r="E34" s="593">
        <v>753000</v>
      </c>
      <c r="F34" s="594">
        <v>2176800</v>
      </c>
    </row>
    <row r="35" spans="1:6" x14ac:dyDescent="0.15">
      <c r="A35" s="591">
        <v>26</v>
      </c>
      <c r="B35" s="592" t="s">
        <v>228</v>
      </c>
      <c r="C35" s="593">
        <v>319400</v>
      </c>
      <c r="D35" s="593">
        <v>286700</v>
      </c>
      <c r="E35" s="593">
        <v>321000</v>
      </c>
      <c r="F35" s="594">
        <v>927100</v>
      </c>
    </row>
    <row r="36" spans="1:6" x14ac:dyDescent="0.15">
      <c r="A36" s="591">
        <v>27</v>
      </c>
      <c r="B36" s="592" t="s">
        <v>229</v>
      </c>
      <c r="C36" s="593">
        <v>1283900</v>
      </c>
      <c r="D36" s="593">
        <v>518500</v>
      </c>
      <c r="E36" s="593">
        <v>1012300</v>
      </c>
      <c r="F36" s="594">
        <v>2814700</v>
      </c>
    </row>
    <row r="37" spans="1:6" x14ac:dyDescent="0.15">
      <c r="A37" s="591">
        <v>28</v>
      </c>
      <c r="B37" s="592" t="s">
        <v>275</v>
      </c>
      <c r="C37" s="593"/>
      <c r="D37" s="593">
        <v>307000</v>
      </c>
      <c r="E37" s="593">
        <v>338400</v>
      </c>
      <c r="F37" s="594">
        <v>645400</v>
      </c>
    </row>
    <row r="38" spans="1:6" x14ac:dyDescent="0.15">
      <c r="A38" s="591">
        <v>29</v>
      </c>
      <c r="B38" s="592" t="s">
        <v>276</v>
      </c>
      <c r="C38" s="593"/>
      <c r="D38" s="593">
        <v>834800</v>
      </c>
      <c r="E38" s="593">
        <v>1340600</v>
      </c>
      <c r="F38" s="594">
        <v>2175400</v>
      </c>
    </row>
    <row r="39" spans="1:6" x14ac:dyDescent="0.15">
      <c r="A39" s="591">
        <v>30</v>
      </c>
      <c r="B39" s="592" t="s">
        <v>277</v>
      </c>
      <c r="C39" s="593"/>
      <c r="D39" s="593">
        <v>56200</v>
      </c>
      <c r="E39" s="593">
        <v>154300</v>
      </c>
      <c r="F39" s="594">
        <v>210500</v>
      </c>
    </row>
    <row r="40" spans="1:6" x14ac:dyDescent="0.15">
      <c r="A40" s="591">
        <v>31</v>
      </c>
      <c r="B40" s="592" t="s">
        <v>230</v>
      </c>
      <c r="C40" s="593">
        <v>241400</v>
      </c>
      <c r="D40" s="593">
        <v>229100</v>
      </c>
      <c r="E40" s="593">
        <v>209600</v>
      </c>
      <c r="F40" s="594">
        <v>680100</v>
      </c>
    </row>
    <row r="41" spans="1:6" x14ac:dyDescent="0.15">
      <c r="A41" s="591">
        <v>32</v>
      </c>
      <c r="B41" s="592" t="s">
        <v>231</v>
      </c>
      <c r="C41" s="593">
        <v>318500</v>
      </c>
      <c r="D41" s="593">
        <v>340500</v>
      </c>
      <c r="E41" s="593">
        <v>318100</v>
      </c>
      <c r="F41" s="594">
        <v>977100</v>
      </c>
    </row>
    <row r="42" spans="1:6" x14ac:dyDescent="0.15">
      <c r="A42" s="591">
        <v>33</v>
      </c>
      <c r="B42" s="592" t="s">
        <v>280</v>
      </c>
      <c r="C42" s="593"/>
      <c r="D42" s="593">
        <v>40100</v>
      </c>
      <c r="E42" s="593">
        <v>92900</v>
      </c>
      <c r="F42" s="594">
        <v>133000</v>
      </c>
    </row>
    <row r="43" spans="1:6" x14ac:dyDescent="0.15">
      <c r="A43" s="591">
        <v>34</v>
      </c>
      <c r="B43" s="592" t="s">
        <v>281</v>
      </c>
      <c r="C43" s="593"/>
      <c r="D43" s="593">
        <v>306500</v>
      </c>
      <c r="E43" s="593">
        <v>408200</v>
      </c>
      <c r="F43" s="594">
        <v>714700</v>
      </c>
    </row>
    <row r="44" spans="1:6" x14ac:dyDescent="0.15">
      <c r="A44" s="591">
        <v>35</v>
      </c>
      <c r="B44" s="592" t="s">
        <v>232</v>
      </c>
      <c r="C44" s="593">
        <v>256500</v>
      </c>
      <c r="D44" s="593">
        <v>284200</v>
      </c>
      <c r="E44" s="593">
        <v>395500</v>
      </c>
      <c r="F44" s="594">
        <v>936200</v>
      </c>
    </row>
    <row r="45" spans="1:6" x14ac:dyDescent="0.15">
      <c r="A45" s="591">
        <v>36</v>
      </c>
      <c r="B45" s="592" t="s">
        <v>233</v>
      </c>
      <c r="C45" s="593">
        <v>220600</v>
      </c>
      <c r="D45" s="593">
        <v>586400</v>
      </c>
      <c r="E45" s="593">
        <v>335700</v>
      </c>
      <c r="F45" s="594">
        <v>1142700</v>
      </c>
    </row>
    <row r="46" spans="1:6" x14ac:dyDescent="0.15">
      <c r="A46" s="591">
        <v>37</v>
      </c>
      <c r="B46" s="592" t="s">
        <v>234</v>
      </c>
      <c r="C46" s="593">
        <v>199900</v>
      </c>
      <c r="D46" s="593">
        <v>355300</v>
      </c>
      <c r="E46" s="593">
        <v>293500</v>
      </c>
      <c r="F46" s="594">
        <v>848700</v>
      </c>
    </row>
    <row r="47" spans="1:6" x14ac:dyDescent="0.15">
      <c r="A47" s="591">
        <v>38</v>
      </c>
      <c r="B47" s="592" t="s">
        <v>235</v>
      </c>
      <c r="C47" s="593">
        <v>735800</v>
      </c>
      <c r="D47" s="593">
        <v>645700</v>
      </c>
      <c r="E47" s="593">
        <v>423400</v>
      </c>
      <c r="F47" s="594">
        <v>1804900</v>
      </c>
    </row>
    <row r="48" spans="1:6" x14ac:dyDescent="0.15">
      <c r="A48" s="591">
        <v>39</v>
      </c>
      <c r="B48" s="592" t="s">
        <v>236</v>
      </c>
      <c r="C48" s="593">
        <v>405000</v>
      </c>
      <c r="D48" s="593">
        <v>481500</v>
      </c>
      <c r="E48" s="593">
        <v>961400</v>
      </c>
      <c r="F48" s="594">
        <v>1847900</v>
      </c>
    </row>
    <row r="49" spans="1:6" x14ac:dyDescent="0.15">
      <c r="A49" s="591">
        <v>40</v>
      </c>
      <c r="B49" s="592" t="s">
        <v>237</v>
      </c>
      <c r="C49" s="593">
        <v>458900</v>
      </c>
      <c r="D49" s="593">
        <v>286400</v>
      </c>
      <c r="E49" s="593">
        <v>311200</v>
      </c>
      <c r="F49" s="594">
        <v>1056500</v>
      </c>
    </row>
    <row r="50" spans="1:6" x14ac:dyDescent="0.15">
      <c r="A50" s="591">
        <v>41</v>
      </c>
      <c r="B50" s="592" t="s">
        <v>238</v>
      </c>
      <c r="C50" s="593">
        <v>221300</v>
      </c>
      <c r="D50" s="593">
        <v>125300</v>
      </c>
      <c r="E50" s="593">
        <v>139100</v>
      </c>
      <c r="F50" s="594">
        <v>485700</v>
      </c>
    </row>
    <row r="51" spans="1:6" x14ac:dyDescent="0.15">
      <c r="A51" s="591">
        <v>42</v>
      </c>
      <c r="B51" s="592" t="s">
        <v>239</v>
      </c>
      <c r="C51" s="593">
        <v>102300</v>
      </c>
      <c r="D51" s="593">
        <v>225000</v>
      </c>
      <c r="E51" s="593">
        <v>241500</v>
      </c>
      <c r="F51" s="594">
        <v>568800</v>
      </c>
    </row>
    <row r="52" spans="1:6" x14ac:dyDescent="0.15">
      <c r="A52" s="591">
        <v>43</v>
      </c>
      <c r="B52" s="592" t="s">
        <v>240</v>
      </c>
      <c r="C52" s="593">
        <v>369400</v>
      </c>
      <c r="D52" s="593">
        <v>717600</v>
      </c>
      <c r="E52" s="593">
        <v>675100</v>
      </c>
      <c r="F52" s="594">
        <v>1762100</v>
      </c>
    </row>
    <row r="53" spans="1:6" x14ac:dyDescent="0.15">
      <c r="A53" s="591">
        <v>44</v>
      </c>
      <c r="B53" s="592" t="s">
        <v>241</v>
      </c>
      <c r="C53" s="593">
        <v>265400</v>
      </c>
      <c r="D53" s="593">
        <v>232800</v>
      </c>
      <c r="E53" s="593">
        <v>164800</v>
      </c>
      <c r="F53" s="594">
        <v>663000</v>
      </c>
    </row>
    <row r="54" spans="1:6" x14ac:dyDescent="0.15">
      <c r="A54" s="591">
        <v>45</v>
      </c>
      <c r="B54" s="592" t="s">
        <v>242</v>
      </c>
      <c r="C54" s="593">
        <v>145900</v>
      </c>
      <c r="D54" s="593">
        <v>110000</v>
      </c>
      <c r="E54" s="593">
        <v>163100</v>
      </c>
      <c r="F54" s="594">
        <v>419000</v>
      </c>
    </row>
    <row r="55" spans="1:6" x14ac:dyDescent="0.15">
      <c r="A55" s="591">
        <v>46</v>
      </c>
      <c r="B55" s="592" t="s">
        <v>243</v>
      </c>
      <c r="C55" s="593">
        <v>165700</v>
      </c>
      <c r="D55" s="593">
        <v>192500</v>
      </c>
      <c r="E55" s="593">
        <v>206800</v>
      </c>
      <c r="F55" s="594">
        <v>565000</v>
      </c>
    </row>
    <row r="56" spans="1:6" x14ac:dyDescent="0.15">
      <c r="A56" s="591">
        <v>47</v>
      </c>
      <c r="B56" s="592" t="s">
        <v>244</v>
      </c>
      <c r="C56" s="593">
        <v>335800</v>
      </c>
      <c r="D56" s="593">
        <v>328500</v>
      </c>
      <c r="E56" s="593">
        <v>455500</v>
      </c>
      <c r="F56" s="594">
        <v>1119800</v>
      </c>
    </row>
    <row r="57" spans="1:6" x14ac:dyDescent="0.15">
      <c r="A57" s="591">
        <v>48</v>
      </c>
      <c r="B57" s="592" t="s">
        <v>245</v>
      </c>
      <c r="C57" s="593">
        <v>247900</v>
      </c>
      <c r="D57" s="593">
        <v>166200</v>
      </c>
      <c r="E57" s="593">
        <v>196100</v>
      </c>
      <c r="F57" s="594">
        <v>610200</v>
      </c>
    </row>
    <row r="58" spans="1:6" x14ac:dyDescent="0.15">
      <c r="A58" s="591">
        <v>49</v>
      </c>
      <c r="B58" s="592" t="s">
        <v>246</v>
      </c>
      <c r="C58" s="593">
        <v>141200</v>
      </c>
      <c r="D58" s="593">
        <v>186600</v>
      </c>
      <c r="E58" s="593">
        <v>175300</v>
      </c>
      <c r="F58" s="594">
        <v>503100</v>
      </c>
    </row>
    <row r="59" spans="1:6" x14ac:dyDescent="0.15">
      <c r="A59" s="591" t="s">
        <v>247</v>
      </c>
      <c r="B59" s="592"/>
      <c r="C59" s="593">
        <v>15871400</v>
      </c>
      <c r="D59" s="593">
        <v>18141600</v>
      </c>
      <c r="E59" s="593">
        <v>19377200</v>
      </c>
      <c r="F59" s="594">
        <v>53390200</v>
      </c>
    </row>
    <row r="60" spans="1:6" ht="14.25" thickBot="1" x14ac:dyDescent="0.2">
      <c r="A60" s="595" t="s">
        <v>248</v>
      </c>
      <c r="B60" s="596"/>
      <c r="C60" s="597">
        <v>16039700</v>
      </c>
      <c r="D60" s="597">
        <v>18547100</v>
      </c>
      <c r="E60" s="597">
        <v>19893300</v>
      </c>
      <c r="F60" s="598">
        <v>54480100</v>
      </c>
    </row>
    <row r="61" spans="1:6" ht="14.25" thickBot="1" x14ac:dyDescent="0.2">
      <c r="A61" s="724" t="s">
        <v>249</v>
      </c>
      <c r="B61" s="725"/>
      <c r="C61" s="607">
        <v>329503100</v>
      </c>
      <c r="D61" s="607">
        <v>333358700</v>
      </c>
      <c r="E61" s="607">
        <v>347140500</v>
      </c>
      <c r="F61" s="608">
        <v>1010002300</v>
      </c>
    </row>
    <row r="62" spans="1:6" ht="14.25" thickBot="1" x14ac:dyDescent="0.2">
      <c r="A62" s="724" t="s">
        <v>341</v>
      </c>
      <c r="B62" s="725"/>
      <c r="C62" s="607">
        <v>208</v>
      </c>
      <c r="D62" s="607">
        <v>247</v>
      </c>
      <c r="E62" s="607">
        <v>364</v>
      </c>
      <c r="F62" s="608">
        <f>SUM(C62:E62)</f>
        <v>819</v>
      </c>
    </row>
  </sheetData>
  <mergeCells count="3">
    <mergeCell ref="A2:F2"/>
    <mergeCell ref="A61:B61"/>
    <mergeCell ref="A62:B62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H21" sqref="H21"/>
    </sheetView>
  </sheetViews>
  <sheetFormatPr defaultRowHeight="13.5" x14ac:dyDescent="0.15"/>
  <cols>
    <col min="2" max="2" width="21.75" bestFit="1" customWidth="1"/>
    <col min="3" max="4" width="15" bestFit="1" customWidth="1"/>
    <col min="5" max="5" width="14.5" bestFit="1" customWidth="1"/>
    <col min="6" max="6" width="15.375" bestFit="1" customWidth="1"/>
  </cols>
  <sheetData>
    <row r="1" spans="1:6" x14ac:dyDescent="0.15">
      <c r="A1" s="573"/>
      <c r="B1" s="574"/>
      <c r="C1" s="574"/>
      <c r="D1" s="574"/>
      <c r="E1" s="574"/>
      <c r="F1" s="575" t="s">
        <v>400</v>
      </c>
    </row>
    <row r="2" spans="1:6" ht="18" thickBot="1" x14ac:dyDescent="0.2">
      <c r="A2" s="723" t="s">
        <v>401</v>
      </c>
      <c r="B2" s="723"/>
      <c r="C2" s="723"/>
      <c r="D2" s="723"/>
      <c r="E2" s="723"/>
      <c r="F2" s="723"/>
    </row>
    <row r="3" spans="1:6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6" x14ac:dyDescent="0.15">
      <c r="A4" s="579"/>
      <c r="B4" s="580" t="s">
        <v>194</v>
      </c>
      <c r="C4" s="581" t="s">
        <v>402</v>
      </c>
      <c r="D4" s="581" t="s">
        <v>403</v>
      </c>
      <c r="E4" s="581" t="s">
        <v>404</v>
      </c>
      <c r="F4" s="582"/>
    </row>
    <row r="5" spans="1:6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6" ht="14.25" thickTop="1" x14ac:dyDescent="0.15">
      <c r="A6" s="587">
        <v>1</v>
      </c>
      <c r="B6" s="588" t="s">
        <v>200</v>
      </c>
      <c r="C6" s="589">
        <v>0</v>
      </c>
      <c r="D6" s="589">
        <v>0</v>
      </c>
      <c r="E6" s="589">
        <v>0</v>
      </c>
      <c r="F6" s="590">
        <v>0</v>
      </c>
    </row>
    <row r="7" spans="1:6" x14ac:dyDescent="0.15">
      <c r="A7" s="591">
        <v>2</v>
      </c>
      <c r="B7" s="592" t="s">
        <v>201</v>
      </c>
      <c r="C7" s="593">
        <v>23534900</v>
      </c>
      <c r="D7" s="593">
        <v>26760000</v>
      </c>
      <c r="E7" s="593">
        <v>34629700</v>
      </c>
      <c r="F7" s="594">
        <v>84924600</v>
      </c>
    </row>
    <row r="8" spans="1:6" x14ac:dyDescent="0.15">
      <c r="A8" s="591">
        <v>3</v>
      </c>
      <c r="B8" s="592" t="s">
        <v>321</v>
      </c>
      <c r="C8" s="593">
        <v>33698900</v>
      </c>
      <c r="D8" s="593">
        <v>40332500</v>
      </c>
      <c r="E8" s="593">
        <v>52621300</v>
      </c>
      <c r="F8" s="594">
        <v>126652700</v>
      </c>
    </row>
    <row r="9" spans="1:6" x14ac:dyDescent="0.15">
      <c r="A9" s="591">
        <v>4</v>
      </c>
      <c r="B9" s="592" t="s">
        <v>202</v>
      </c>
      <c r="C9" s="593">
        <v>50696100</v>
      </c>
      <c r="D9" s="593">
        <v>56546700</v>
      </c>
      <c r="E9" s="593">
        <v>62645300</v>
      </c>
      <c r="F9" s="594">
        <v>169888100</v>
      </c>
    </row>
    <row r="10" spans="1:6" x14ac:dyDescent="0.15">
      <c r="A10" s="591">
        <v>5</v>
      </c>
      <c r="B10" s="592" t="s">
        <v>322</v>
      </c>
      <c r="C10" s="593">
        <f>33951300-C11</f>
        <v>33418800</v>
      </c>
      <c r="D10" s="593">
        <f>33946700-D11</f>
        <v>33538900</v>
      </c>
      <c r="E10" s="593">
        <f>53931400-E11</f>
        <v>53173300</v>
      </c>
      <c r="F10" s="594">
        <f>SUM(C10:E10)</f>
        <v>120131000</v>
      </c>
    </row>
    <row r="11" spans="1:6" x14ac:dyDescent="0.15">
      <c r="A11" s="591"/>
      <c r="B11" s="592" t="s">
        <v>323</v>
      </c>
      <c r="C11" s="593">
        <v>532500</v>
      </c>
      <c r="D11" s="593">
        <v>407800</v>
      </c>
      <c r="E11" s="593">
        <v>758100</v>
      </c>
      <c r="F11" s="594">
        <f>SUM(C11:E11)</f>
        <v>1698400</v>
      </c>
    </row>
    <row r="12" spans="1:6" x14ac:dyDescent="0.15">
      <c r="A12" s="591">
        <v>6</v>
      </c>
      <c r="B12" s="592" t="s">
        <v>324</v>
      </c>
      <c r="C12" s="593">
        <v>141204600</v>
      </c>
      <c r="D12" s="593">
        <v>158777200</v>
      </c>
      <c r="E12" s="593">
        <v>273802400</v>
      </c>
      <c r="F12" s="594">
        <v>573784200</v>
      </c>
    </row>
    <row r="13" spans="1:6" x14ac:dyDescent="0.15">
      <c r="A13" s="591" t="s">
        <v>206</v>
      </c>
      <c r="B13" s="592"/>
      <c r="C13" s="593">
        <v>283085800</v>
      </c>
      <c r="D13" s="593">
        <v>316363100</v>
      </c>
      <c r="E13" s="593">
        <v>477630100</v>
      </c>
      <c r="F13" s="594">
        <v>1077079000</v>
      </c>
    </row>
    <row r="14" spans="1:6" ht="14.25" thickBot="1" x14ac:dyDescent="0.2">
      <c r="A14" s="595" t="s">
        <v>207</v>
      </c>
      <c r="B14" s="596"/>
      <c r="C14" s="597">
        <v>283085800</v>
      </c>
      <c r="D14" s="597">
        <v>316363100</v>
      </c>
      <c r="E14" s="597">
        <v>477630100</v>
      </c>
      <c r="F14" s="598">
        <v>1077079000</v>
      </c>
    </row>
    <row r="15" spans="1:6" ht="14.25" thickBot="1" x14ac:dyDescent="0.2">
      <c r="A15" s="599" t="s">
        <v>211</v>
      </c>
      <c r="B15" s="600"/>
      <c r="C15" s="601">
        <v>0</v>
      </c>
      <c r="D15" s="601">
        <v>0</v>
      </c>
      <c r="E15" s="601">
        <v>0</v>
      </c>
      <c r="F15" s="602">
        <v>0</v>
      </c>
    </row>
    <row r="16" spans="1:6" x14ac:dyDescent="0.15">
      <c r="A16" s="603" t="s">
        <v>247</v>
      </c>
      <c r="B16" s="604"/>
      <c r="C16" s="605">
        <v>0</v>
      </c>
      <c r="D16" s="605">
        <v>0</v>
      </c>
      <c r="E16" s="605">
        <v>0</v>
      </c>
      <c r="F16" s="606">
        <v>0</v>
      </c>
    </row>
    <row r="17" spans="1:6" ht="14.25" thickBot="1" x14ac:dyDescent="0.2">
      <c r="A17" s="595" t="s">
        <v>248</v>
      </c>
      <c r="B17" s="596"/>
      <c r="C17" s="597">
        <v>0</v>
      </c>
      <c r="D17" s="597">
        <v>0</v>
      </c>
      <c r="E17" s="597">
        <v>0</v>
      </c>
      <c r="F17" s="598">
        <v>0</v>
      </c>
    </row>
    <row r="18" spans="1:6" ht="14.25" thickBot="1" x14ac:dyDescent="0.2">
      <c r="A18" s="724" t="s">
        <v>249</v>
      </c>
      <c r="B18" s="725"/>
      <c r="C18" s="607">
        <v>283085800</v>
      </c>
      <c r="D18" s="607">
        <v>316363100</v>
      </c>
      <c r="E18" s="607">
        <v>477630100</v>
      </c>
      <c r="F18" s="608">
        <v>1077079000</v>
      </c>
    </row>
  </sheetData>
  <mergeCells count="2">
    <mergeCell ref="A2:F2"/>
    <mergeCell ref="A18:B18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/>
  </sheetViews>
  <sheetFormatPr defaultRowHeight="13.5" x14ac:dyDescent="0.15"/>
  <cols>
    <col min="1" max="1" width="16.625" bestFit="1" customWidth="1"/>
    <col min="2" max="2" width="28.375" bestFit="1" customWidth="1"/>
    <col min="3" max="5" width="14.5" bestFit="1" customWidth="1"/>
    <col min="6" max="6" width="15" bestFit="1" customWidth="1"/>
    <col min="7" max="7" width="16.5" bestFit="1" customWidth="1"/>
  </cols>
  <sheetData>
    <row r="1" spans="1:7" x14ac:dyDescent="0.15">
      <c r="A1" s="573"/>
      <c r="B1" s="574"/>
      <c r="C1" s="574"/>
      <c r="D1" s="574"/>
      <c r="E1" s="574"/>
      <c r="F1" s="574"/>
      <c r="G1" s="575" t="s">
        <v>405</v>
      </c>
    </row>
    <row r="2" spans="1:7" ht="18" thickBot="1" x14ac:dyDescent="0.2">
      <c r="A2" s="723" t="s">
        <v>406</v>
      </c>
      <c r="B2" s="723"/>
      <c r="C2" s="723"/>
      <c r="D2" s="723"/>
      <c r="E2" s="723"/>
      <c r="F2" s="723"/>
      <c r="G2" s="726"/>
    </row>
    <row r="3" spans="1:7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7" t="s">
        <v>407</v>
      </c>
      <c r="G3" s="578" t="s">
        <v>193</v>
      </c>
    </row>
    <row r="4" spans="1:7" x14ac:dyDescent="0.15">
      <c r="A4" s="579"/>
      <c r="B4" s="580" t="s">
        <v>194</v>
      </c>
      <c r="C4" s="581" t="s">
        <v>408</v>
      </c>
      <c r="D4" s="581" t="s">
        <v>409</v>
      </c>
      <c r="E4" s="581" t="s">
        <v>410</v>
      </c>
      <c r="F4" s="581" t="s">
        <v>411</v>
      </c>
      <c r="G4" s="582"/>
    </row>
    <row r="5" spans="1:7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4" t="s">
        <v>199</v>
      </c>
      <c r="G5" s="586" t="s">
        <v>199</v>
      </c>
    </row>
    <row r="6" spans="1:7" ht="14.25" thickTop="1" x14ac:dyDescent="0.15">
      <c r="A6" s="587">
        <v>1</v>
      </c>
      <c r="B6" s="588" t="s">
        <v>200</v>
      </c>
      <c r="C6" s="589">
        <v>15133000</v>
      </c>
      <c r="D6" s="589">
        <v>12102000</v>
      </c>
      <c r="E6" s="589">
        <v>25595500</v>
      </c>
      <c r="F6" s="589">
        <v>27193300</v>
      </c>
      <c r="G6" s="590">
        <v>80023800</v>
      </c>
    </row>
    <row r="7" spans="1:7" x14ac:dyDescent="0.15">
      <c r="A7" s="591">
        <v>2</v>
      </c>
      <c r="B7" s="592" t="s">
        <v>201</v>
      </c>
      <c r="C7" s="593">
        <v>162644600</v>
      </c>
      <c r="D7" s="593">
        <v>161372400</v>
      </c>
      <c r="E7" s="593">
        <v>191085800</v>
      </c>
      <c r="F7" s="593">
        <v>265427500</v>
      </c>
      <c r="G7" s="594">
        <v>780530300</v>
      </c>
    </row>
    <row r="8" spans="1:7" x14ac:dyDescent="0.15">
      <c r="A8" s="591">
        <v>3</v>
      </c>
      <c r="B8" s="592" t="s">
        <v>202</v>
      </c>
      <c r="C8" s="593">
        <v>145205500</v>
      </c>
      <c r="D8" s="593">
        <v>135577500</v>
      </c>
      <c r="E8" s="593">
        <v>124307300</v>
      </c>
      <c r="F8" s="593">
        <v>146875800</v>
      </c>
      <c r="G8" s="594">
        <v>551966100</v>
      </c>
    </row>
    <row r="9" spans="1:7" x14ac:dyDescent="0.15">
      <c r="A9" s="591">
        <v>4</v>
      </c>
      <c r="B9" s="592" t="s">
        <v>203</v>
      </c>
      <c r="C9" s="593">
        <v>92521500</v>
      </c>
      <c r="D9" s="593">
        <v>89309400</v>
      </c>
      <c r="E9" s="593">
        <v>99394100</v>
      </c>
      <c r="F9" s="593">
        <v>125692000</v>
      </c>
      <c r="G9" s="594">
        <v>406917000</v>
      </c>
    </row>
    <row r="10" spans="1:7" x14ac:dyDescent="0.15">
      <c r="A10" s="591"/>
      <c r="B10" s="592" t="s">
        <v>412</v>
      </c>
      <c r="C10" s="593">
        <v>938900</v>
      </c>
      <c r="D10" s="593">
        <v>678000</v>
      </c>
      <c r="E10" s="593">
        <v>923000</v>
      </c>
      <c r="F10" s="593">
        <v>1095700</v>
      </c>
      <c r="G10" s="594">
        <f>SUM(C10:F10)</f>
        <v>3635600</v>
      </c>
    </row>
    <row r="11" spans="1:7" x14ac:dyDescent="0.15">
      <c r="A11" s="591">
        <v>5</v>
      </c>
      <c r="B11" s="592" t="s">
        <v>204</v>
      </c>
      <c r="C11" s="593">
        <v>118838000</v>
      </c>
      <c r="D11" s="593">
        <v>122856000</v>
      </c>
      <c r="E11" s="593">
        <v>128259700</v>
      </c>
      <c r="F11" s="593">
        <v>151932400</v>
      </c>
      <c r="G11" s="594">
        <v>521886100</v>
      </c>
    </row>
    <row r="12" spans="1:7" x14ac:dyDescent="0.15">
      <c r="A12" s="591">
        <v>6</v>
      </c>
      <c r="B12" s="592" t="s">
        <v>205</v>
      </c>
      <c r="C12" s="593">
        <v>400328200</v>
      </c>
      <c r="D12" s="593">
        <v>365007900</v>
      </c>
      <c r="E12" s="593">
        <v>392688500</v>
      </c>
      <c r="F12" s="593">
        <v>494919600</v>
      </c>
      <c r="G12" s="594">
        <v>1652944200</v>
      </c>
    </row>
    <row r="13" spans="1:7" x14ac:dyDescent="0.15">
      <c r="A13" s="591" t="s">
        <v>206</v>
      </c>
      <c r="B13" s="592"/>
      <c r="C13" s="593">
        <f>SUM(C7:C12)</f>
        <v>920476700</v>
      </c>
      <c r="D13" s="593">
        <f>SUM(D7:D12)</f>
        <v>874801200</v>
      </c>
      <c r="E13" s="593">
        <f>SUM(E7:E12)</f>
        <v>936658400</v>
      </c>
      <c r="F13" s="593">
        <f>SUM(F7:F12)</f>
        <v>1185943000</v>
      </c>
      <c r="G13" s="594">
        <f>SUM(G7:G12)</f>
        <v>3917879300</v>
      </c>
    </row>
    <row r="14" spans="1:7" ht="14.25" thickBot="1" x14ac:dyDescent="0.2">
      <c r="A14" s="595" t="s">
        <v>207</v>
      </c>
      <c r="B14" s="596"/>
      <c r="C14" s="597">
        <f>SUM(C6:C12)</f>
        <v>935609700</v>
      </c>
      <c r="D14" s="597">
        <f>SUM(D6:D12)</f>
        <v>886903200</v>
      </c>
      <c r="E14" s="597">
        <f>SUM(E6:E12)</f>
        <v>962253900</v>
      </c>
      <c r="F14" s="597">
        <f>SUM(F6:F12)</f>
        <v>1213136300</v>
      </c>
      <c r="G14" s="598">
        <f>SUM(G6:G12)</f>
        <v>3997903100</v>
      </c>
    </row>
    <row r="15" spans="1:7" x14ac:dyDescent="0.15">
      <c r="A15" s="603">
        <v>7</v>
      </c>
      <c r="B15" s="604" t="s">
        <v>294</v>
      </c>
      <c r="C15" s="605">
        <v>1170500</v>
      </c>
      <c r="D15" s="605">
        <v>879800</v>
      </c>
      <c r="E15" s="605">
        <v>1118900</v>
      </c>
      <c r="F15" s="605">
        <v>1783100</v>
      </c>
      <c r="G15" s="606">
        <v>4952300</v>
      </c>
    </row>
    <row r="16" spans="1:7" x14ac:dyDescent="0.15">
      <c r="A16" s="591">
        <v>8</v>
      </c>
      <c r="B16" s="592" t="s">
        <v>295</v>
      </c>
      <c r="C16" s="593">
        <v>997000</v>
      </c>
      <c r="D16" s="593">
        <v>1003600</v>
      </c>
      <c r="E16" s="593">
        <v>1276300</v>
      </c>
      <c r="F16" s="593">
        <v>1889600</v>
      </c>
      <c r="G16" s="594">
        <v>5166500</v>
      </c>
    </row>
    <row r="17" spans="1:7" x14ac:dyDescent="0.15">
      <c r="A17" s="591">
        <v>9</v>
      </c>
      <c r="B17" s="592" t="s">
        <v>335</v>
      </c>
      <c r="C17" s="593">
        <v>4951300</v>
      </c>
      <c r="D17" s="593">
        <v>5016600</v>
      </c>
      <c r="E17" s="593">
        <v>7380400</v>
      </c>
      <c r="F17" s="593">
        <v>11109000</v>
      </c>
      <c r="G17" s="594">
        <v>28457300</v>
      </c>
    </row>
    <row r="18" spans="1:7" x14ac:dyDescent="0.15">
      <c r="A18" s="591">
        <v>10</v>
      </c>
      <c r="B18" s="592" t="s">
        <v>352</v>
      </c>
      <c r="C18" s="593">
        <v>1878300</v>
      </c>
      <c r="D18" s="593">
        <v>1535300</v>
      </c>
      <c r="E18" s="593">
        <v>1750400</v>
      </c>
      <c r="F18" s="593">
        <v>2860500</v>
      </c>
      <c r="G18" s="594">
        <v>8024500</v>
      </c>
    </row>
    <row r="19" spans="1:7" x14ac:dyDescent="0.15">
      <c r="A19" s="591">
        <v>11</v>
      </c>
      <c r="B19" s="592" t="s">
        <v>413</v>
      </c>
      <c r="C19" s="593">
        <v>1772000</v>
      </c>
      <c r="D19" s="593">
        <v>2233500</v>
      </c>
      <c r="E19" s="593">
        <v>4197100</v>
      </c>
      <c r="F19" s="593">
        <v>3907500</v>
      </c>
      <c r="G19" s="594">
        <v>12110100</v>
      </c>
    </row>
    <row r="20" spans="1:7" x14ac:dyDescent="0.15">
      <c r="A20" s="591">
        <v>12</v>
      </c>
      <c r="B20" s="592" t="s">
        <v>353</v>
      </c>
      <c r="C20" s="593">
        <v>2259600</v>
      </c>
      <c r="D20" s="593">
        <v>2306700</v>
      </c>
      <c r="E20" s="593">
        <v>2971600</v>
      </c>
      <c r="F20" s="593">
        <v>5085900</v>
      </c>
      <c r="G20" s="594">
        <v>12623800</v>
      </c>
    </row>
    <row r="21" spans="1:7" x14ac:dyDescent="0.15">
      <c r="A21" s="591">
        <v>13</v>
      </c>
      <c r="B21" s="592" t="s">
        <v>256</v>
      </c>
      <c r="C21" s="593">
        <v>2957700</v>
      </c>
      <c r="D21" s="593">
        <v>3182700</v>
      </c>
      <c r="E21" s="593">
        <v>4611100</v>
      </c>
      <c r="F21" s="593">
        <v>5899300</v>
      </c>
      <c r="G21" s="594">
        <v>16650800</v>
      </c>
    </row>
    <row r="22" spans="1:7" x14ac:dyDescent="0.15">
      <c r="A22" s="591">
        <v>14</v>
      </c>
      <c r="B22" s="592" t="s">
        <v>414</v>
      </c>
      <c r="C22" s="593">
        <v>2310700</v>
      </c>
      <c r="D22" s="593">
        <v>2094500</v>
      </c>
      <c r="E22" s="593">
        <v>2777700</v>
      </c>
      <c r="F22" s="593">
        <v>4911900</v>
      </c>
      <c r="G22" s="594">
        <v>12094800</v>
      </c>
    </row>
    <row r="23" spans="1:7" x14ac:dyDescent="0.15">
      <c r="A23" s="591">
        <v>15</v>
      </c>
      <c r="B23" s="592" t="s">
        <v>415</v>
      </c>
      <c r="C23" s="593">
        <v>6358600</v>
      </c>
      <c r="D23" s="593">
        <v>6076500</v>
      </c>
      <c r="E23" s="593">
        <v>8461700</v>
      </c>
      <c r="F23" s="593">
        <v>11918600</v>
      </c>
      <c r="G23" s="594">
        <v>32815400</v>
      </c>
    </row>
    <row r="24" spans="1:7" x14ac:dyDescent="0.15">
      <c r="A24" s="591">
        <v>16</v>
      </c>
      <c r="B24" s="592" t="s">
        <v>257</v>
      </c>
      <c r="C24" s="593">
        <v>6086100</v>
      </c>
      <c r="D24" s="593">
        <v>5151500</v>
      </c>
      <c r="E24" s="593">
        <v>7106700</v>
      </c>
      <c r="F24" s="593">
        <v>8999400</v>
      </c>
      <c r="G24" s="594">
        <v>27343700</v>
      </c>
    </row>
    <row r="25" spans="1:7" x14ac:dyDescent="0.15">
      <c r="A25" s="591">
        <v>17</v>
      </c>
      <c r="B25" s="592" t="s">
        <v>258</v>
      </c>
      <c r="C25" s="593">
        <v>8747000</v>
      </c>
      <c r="D25" s="593">
        <v>10088400</v>
      </c>
      <c r="E25" s="593">
        <v>13197500</v>
      </c>
      <c r="F25" s="593">
        <v>18542400</v>
      </c>
      <c r="G25" s="594">
        <v>50575300</v>
      </c>
    </row>
    <row r="26" spans="1:7" x14ac:dyDescent="0.15">
      <c r="A26" s="591">
        <v>18</v>
      </c>
      <c r="B26" s="592" t="s">
        <v>259</v>
      </c>
      <c r="C26" s="593">
        <v>2348000</v>
      </c>
      <c r="D26" s="593">
        <v>2002200</v>
      </c>
      <c r="E26" s="593">
        <v>3079400</v>
      </c>
      <c r="F26" s="593">
        <v>4523100</v>
      </c>
      <c r="G26" s="594">
        <v>11952700</v>
      </c>
    </row>
    <row r="27" spans="1:7" x14ac:dyDescent="0.15">
      <c r="A27" s="591">
        <v>19</v>
      </c>
      <c r="B27" s="592" t="s">
        <v>297</v>
      </c>
      <c r="C27" s="593">
        <v>6232400</v>
      </c>
      <c r="D27" s="593">
        <v>6115500</v>
      </c>
      <c r="E27" s="593">
        <v>9518700</v>
      </c>
      <c r="F27" s="593">
        <v>13338300</v>
      </c>
      <c r="G27" s="594">
        <v>35204900</v>
      </c>
    </row>
    <row r="28" spans="1:7" x14ac:dyDescent="0.15">
      <c r="A28" s="591">
        <v>20</v>
      </c>
      <c r="B28" s="592" t="s">
        <v>298</v>
      </c>
      <c r="C28" s="593">
        <v>4089500</v>
      </c>
      <c r="D28" s="593">
        <v>4152700</v>
      </c>
      <c r="E28" s="593">
        <v>5404700</v>
      </c>
      <c r="F28" s="593">
        <v>7237500</v>
      </c>
      <c r="G28" s="594">
        <v>20884400</v>
      </c>
    </row>
    <row r="29" spans="1:7" x14ac:dyDescent="0.15">
      <c r="A29" s="591">
        <v>21</v>
      </c>
      <c r="B29" s="592" t="s">
        <v>260</v>
      </c>
      <c r="C29" s="593">
        <v>5132900</v>
      </c>
      <c r="D29" s="593">
        <v>4802800</v>
      </c>
      <c r="E29" s="593">
        <v>6063200</v>
      </c>
      <c r="F29" s="593">
        <v>9324600</v>
      </c>
      <c r="G29" s="594">
        <v>25323500</v>
      </c>
    </row>
    <row r="30" spans="1:7" x14ac:dyDescent="0.15">
      <c r="A30" s="591">
        <v>22</v>
      </c>
      <c r="B30" s="592" t="s">
        <v>299</v>
      </c>
      <c r="C30" s="593">
        <v>1804700</v>
      </c>
      <c r="D30" s="593">
        <v>1311100</v>
      </c>
      <c r="E30" s="593">
        <v>2315700</v>
      </c>
      <c r="F30" s="593">
        <v>3040400</v>
      </c>
      <c r="G30" s="594">
        <v>8471900</v>
      </c>
    </row>
    <row r="31" spans="1:7" x14ac:dyDescent="0.15">
      <c r="A31" s="591">
        <v>23</v>
      </c>
      <c r="B31" s="592" t="s">
        <v>208</v>
      </c>
      <c r="C31" s="593">
        <v>3723600</v>
      </c>
      <c r="D31" s="593">
        <v>3841400</v>
      </c>
      <c r="E31" s="593">
        <v>5665800</v>
      </c>
      <c r="F31" s="593">
        <v>8015400</v>
      </c>
      <c r="G31" s="594">
        <v>21246200</v>
      </c>
    </row>
    <row r="32" spans="1:7" x14ac:dyDescent="0.15">
      <c r="A32" s="591">
        <v>24</v>
      </c>
      <c r="B32" s="592" t="s">
        <v>300</v>
      </c>
      <c r="C32" s="593">
        <v>3787900</v>
      </c>
      <c r="D32" s="593">
        <v>3623300</v>
      </c>
      <c r="E32" s="593">
        <v>4700500</v>
      </c>
      <c r="F32" s="593">
        <v>6987000</v>
      </c>
      <c r="G32" s="594">
        <v>19098700</v>
      </c>
    </row>
    <row r="33" spans="1:7" x14ac:dyDescent="0.15">
      <c r="A33" s="591">
        <v>25</v>
      </c>
      <c r="B33" s="592" t="s">
        <v>209</v>
      </c>
      <c r="C33" s="593">
        <v>2153100</v>
      </c>
      <c r="D33" s="593">
        <v>1948300</v>
      </c>
      <c r="E33" s="593">
        <v>2947100</v>
      </c>
      <c r="F33" s="593">
        <v>4478600</v>
      </c>
      <c r="G33" s="594">
        <v>11527100</v>
      </c>
    </row>
    <row r="34" spans="1:7" x14ac:dyDescent="0.15">
      <c r="A34" s="591">
        <v>26</v>
      </c>
      <c r="B34" s="592" t="s">
        <v>336</v>
      </c>
      <c r="C34" s="593">
        <v>5036700</v>
      </c>
      <c r="D34" s="593">
        <v>4306000</v>
      </c>
      <c r="E34" s="593">
        <v>4735800</v>
      </c>
      <c r="F34" s="593">
        <v>6407000</v>
      </c>
      <c r="G34" s="594">
        <v>20485500</v>
      </c>
    </row>
    <row r="35" spans="1:7" x14ac:dyDescent="0.15">
      <c r="A35" s="591">
        <v>27</v>
      </c>
      <c r="B35" s="592" t="s">
        <v>261</v>
      </c>
      <c r="C35" s="593">
        <v>2268100</v>
      </c>
      <c r="D35" s="593">
        <v>2405900</v>
      </c>
      <c r="E35" s="593">
        <v>2320600</v>
      </c>
      <c r="F35" s="593">
        <v>3675800</v>
      </c>
      <c r="G35" s="594">
        <v>10670400</v>
      </c>
    </row>
    <row r="36" spans="1:7" x14ac:dyDescent="0.15">
      <c r="A36" s="591">
        <v>28</v>
      </c>
      <c r="B36" s="592" t="s">
        <v>262</v>
      </c>
      <c r="C36" s="593">
        <v>1699700</v>
      </c>
      <c r="D36" s="593">
        <v>2208400</v>
      </c>
      <c r="E36" s="593">
        <v>2540600</v>
      </c>
      <c r="F36" s="593">
        <v>3067900</v>
      </c>
      <c r="G36" s="594">
        <v>9516600</v>
      </c>
    </row>
    <row r="37" spans="1:7" x14ac:dyDescent="0.15">
      <c r="A37" s="591">
        <v>29</v>
      </c>
      <c r="B37" s="592" t="s">
        <v>337</v>
      </c>
      <c r="C37" s="593">
        <v>3687900</v>
      </c>
      <c r="D37" s="593">
        <v>4063800</v>
      </c>
      <c r="E37" s="593">
        <v>5333800</v>
      </c>
      <c r="F37" s="593">
        <v>6803100</v>
      </c>
      <c r="G37" s="594">
        <v>19888600</v>
      </c>
    </row>
    <row r="38" spans="1:7" x14ac:dyDescent="0.15">
      <c r="A38" s="591">
        <v>30</v>
      </c>
      <c r="B38" s="592" t="s">
        <v>355</v>
      </c>
      <c r="C38" s="593">
        <v>2842600</v>
      </c>
      <c r="D38" s="593">
        <v>2830700</v>
      </c>
      <c r="E38" s="593">
        <v>3849000</v>
      </c>
      <c r="F38" s="593">
        <v>6797700</v>
      </c>
      <c r="G38" s="594">
        <v>16320000</v>
      </c>
    </row>
    <row r="39" spans="1:7" x14ac:dyDescent="0.15">
      <c r="A39" s="591">
        <v>31</v>
      </c>
      <c r="B39" s="592" t="s">
        <v>210</v>
      </c>
      <c r="C39" s="593">
        <v>1915700</v>
      </c>
      <c r="D39" s="593">
        <v>1530100</v>
      </c>
      <c r="E39" s="593">
        <v>1756600</v>
      </c>
      <c r="F39" s="593">
        <v>2578500</v>
      </c>
      <c r="G39" s="594">
        <v>7780900</v>
      </c>
    </row>
    <row r="40" spans="1:7" x14ac:dyDescent="0.15">
      <c r="A40" s="591">
        <v>32</v>
      </c>
      <c r="B40" s="592" t="s">
        <v>301</v>
      </c>
      <c r="C40" s="593">
        <v>2594400</v>
      </c>
      <c r="D40" s="593">
        <v>3207100</v>
      </c>
      <c r="E40" s="593">
        <v>3989900</v>
      </c>
      <c r="F40" s="593">
        <v>4175500</v>
      </c>
      <c r="G40" s="594">
        <v>13966900</v>
      </c>
    </row>
    <row r="41" spans="1:7" x14ac:dyDescent="0.15">
      <c r="A41" s="591">
        <v>33</v>
      </c>
      <c r="B41" s="592" t="s">
        <v>302</v>
      </c>
      <c r="C41" s="593">
        <v>772700</v>
      </c>
      <c r="D41" s="593">
        <v>973400</v>
      </c>
      <c r="E41" s="593">
        <v>1320600</v>
      </c>
      <c r="F41" s="593">
        <v>2049800</v>
      </c>
      <c r="G41" s="594">
        <v>5116500</v>
      </c>
    </row>
    <row r="42" spans="1:7" x14ac:dyDescent="0.15">
      <c r="A42" s="591">
        <v>34</v>
      </c>
      <c r="B42" s="592" t="s">
        <v>303</v>
      </c>
      <c r="C42" s="593">
        <v>3019500</v>
      </c>
      <c r="D42" s="593">
        <v>3516100</v>
      </c>
      <c r="E42" s="593">
        <v>3690500</v>
      </c>
      <c r="F42" s="593">
        <v>5314700</v>
      </c>
      <c r="G42" s="594">
        <v>15540800</v>
      </c>
    </row>
    <row r="43" spans="1:7" x14ac:dyDescent="0.15">
      <c r="A43" s="591">
        <v>35</v>
      </c>
      <c r="B43" s="592" t="s">
        <v>304</v>
      </c>
      <c r="C43" s="593">
        <v>988100</v>
      </c>
      <c r="D43" s="593">
        <v>925100</v>
      </c>
      <c r="E43" s="593">
        <v>2362800</v>
      </c>
      <c r="F43" s="593">
        <v>2296700</v>
      </c>
      <c r="G43" s="594">
        <v>6572700</v>
      </c>
    </row>
    <row r="44" spans="1:7" x14ac:dyDescent="0.15">
      <c r="A44" s="591">
        <v>36</v>
      </c>
      <c r="B44" s="592" t="s">
        <v>263</v>
      </c>
      <c r="C44" s="593">
        <v>2668300</v>
      </c>
      <c r="D44" s="593">
        <v>2777300</v>
      </c>
      <c r="E44" s="593">
        <v>3813800</v>
      </c>
      <c r="F44" s="593">
        <v>2182500</v>
      </c>
      <c r="G44" s="594">
        <v>11441900</v>
      </c>
    </row>
    <row r="45" spans="1:7" x14ac:dyDescent="0.15">
      <c r="A45" s="591">
        <v>37</v>
      </c>
      <c r="B45" s="592" t="s">
        <v>356</v>
      </c>
      <c r="C45" s="593">
        <v>4354400</v>
      </c>
      <c r="D45" s="593">
        <v>4068700</v>
      </c>
      <c r="E45" s="593">
        <v>5877500</v>
      </c>
      <c r="F45" s="593">
        <v>7824500</v>
      </c>
      <c r="G45" s="594">
        <v>22125100</v>
      </c>
    </row>
    <row r="46" spans="1:7" x14ac:dyDescent="0.15">
      <c r="A46" s="591">
        <v>38</v>
      </c>
      <c r="B46" s="592" t="s">
        <v>264</v>
      </c>
      <c r="C46" s="593">
        <v>3134900</v>
      </c>
      <c r="D46" s="593">
        <v>3183900</v>
      </c>
      <c r="E46" s="593">
        <v>4552700</v>
      </c>
      <c r="F46" s="593">
        <v>5416100</v>
      </c>
      <c r="G46" s="594">
        <v>16287600</v>
      </c>
    </row>
    <row r="47" spans="1:7" x14ac:dyDescent="0.15">
      <c r="A47" s="591">
        <v>39</v>
      </c>
      <c r="B47" s="592" t="s">
        <v>305</v>
      </c>
      <c r="C47" s="593">
        <v>3336500</v>
      </c>
      <c r="D47" s="593">
        <v>3638000</v>
      </c>
      <c r="E47" s="593">
        <v>4212200</v>
      </c>
      <c r="F47" s="593">
        <v>5979100</v>
      </c>
      <c r="G47" s="594">
        <v>17165800</v>
      </c>
    </row>
    <row r="48" spans="1:7" x14ac:dyDescent="0.15">
      <c r="A48" s="591">
        <v>40</v>
      </c>
      <c r="B48" s="592" t="s">
        <v>306</v>
      </c>
      <c r="C48" s="593">
        <v>966000</v>
      </c>
      <c r="D48" s="593">
        <v>680500</v>
      </c>
      <c r="E48" s="593">
        <v>1156300</v>
      </c>
      <c r="F48" s="593">
        <v>2958400</v>
      </c>
      <c r="G48" s="594">
        <v>5761200</v>
      </c>
    </row>
    <row r="49" spans="1:7" x14ac:dyDescent="0.15">
      <c r="A49" s="591">
        <v>41</v>
      </c>
      <c r="B49" s="592" t="s">
        <v>265</v>
      </c>
      <c r="C49" s="593">
        <v>2525800</v>
      </c>
      <c r="D49" s="593">
        <v>2774500</v>
      </c>
      <c r="E49" s="593">
        <v>3358500</v>
      </c>
      <c r="F49" s="593">
        <v>4405600</v>
      </c>
      <c r="G49" s="594">
        <v>13064400</v>
      </c>
    </row>
    <row r="50" spans="1:7" x14ac:dyDescent="0.15">
      <c r="A50" s="591">
        <v>42</v>
      </c>
      <c r="B50" s="592" t="s">
        <v>266</v>
      </c>
      <c r="C50" s="593">
        <v>3590100</v>
      </c>
      <c r="D50" s="593">
        <v>4300700</v>
      </c>
      <c r="E50" s="593">
        <v>5165300</v>
      </c>
      <c r="F50" s="593">
        <v>8252500</v>
      </c>
      <c r="G50" s="594">
        <v>21308600</v>
      </c>
    </row>
    <row r="51" spans="1:7" x14ac:dyDescent="0.15">
      <c r="A51" s="591">
        <v>43</v>
      </c>
      <c r="B51" s="592" t="s">
        <v>357</v>
      </c>
      <c r="C51" s="593">
        <v>2899600</v>
      </c>
      <c r="D51" s="593">
        <v>3474000</v>
      </c>
      <c r="E51" s="593">
        <v>4401200</v>
      </c>
      <c r="F51" s="593">
        <v>5402400</v>
      </c>
      <c r="G51" s="594">
        <v>16177200</v>
      </c>
    </row>
    <row r="52" spans="1:7" ht="14.25" thickBot="1" x14ac:dyDescent="0.2">
      <c r="A52" s="595" t="s">
        <v>211</v>
      </c>
      <c r="B52" s="596"/>
      <c r="C52" s="597">
        <v>117061900</v>
      </c>
      <c r="D52" s="597">
        <v>118230600</v>
      </c>
      <c r="E52" s="597">
        <v>158982200</v>
      </c>
      <c r="F52" s="597">
        <v>219439900</v>
      </c>
      <c r="G52" s="598">
        <v>613714600</v>
      </c>
    </row>
    <row r="53" spans="1:7" x14ac:dyDescent="0.15">
      <c r="A53" s="603">
        <v>44</v>
      </c>
      <c r="B53" s="604" t="s">
        <v>212</v>
      </c>
      <c r="C53" s="605">
        <v>350400</v>
      </c>
      <c r="D53" s="605">
        <v>474200</v>
      </c>
      <c r="E53" s="605">
        <v>790200</v>
      </c>
      <c r="F53" s="605">
        <v>728500</v>
      </c>
      <c r="G53" s="606">
        <v>2343300</v>
      </c>
    </row>
    <row r="54" spans="1:7" x14ac:dyDescent="0.15">
      <c r="A54" s="591">
        <v>45</v>
      </c>
      <c r="B54" s="592" t="s">
        <v>213</v>
      </c>
      <c r="C54" s="593">
        <v>939400</v>
      </c>
      <c r="D54" s="593">
        <v>715300</v>
      </c>
      <c r="E54" s="593">
        <v>770300</v>
      </c>
      <c r="F54" s="593">
        <v>960800</v>
      </c>
      <c r="G54" s="594">
        <v>3385800</v>
      </c>
    </row>
    <row r="55" spans="1:7" x14ac:dyDescent="0.15">
      <c r="A55" s="591">
        <v>46</v>
      </c>
      <c r="B55" s="592" t="s">
        <v>307</v>
      </c>
      <c r="C55" s="593">
        <v>506200</v>
      </c>
      <c r="D55" s="593">
        <v>788100</v>
      </c>
      <c r="E55" s="593">
        <v>532500</v>
      </c>
      <c r="F55" s="593">
        <v>714100</v>
      </c>
      <c r="G55" s="594">
        <v>2540900</v>
      </c>
    </row>
    <row r="56" spans="1:7" x14ac:dyDescent="0.15">
      <c r="A56" s="591">
        <v>47</v>
      </c>
      <c r="B56" s="592" t="s">
        <v>308</v>
      </c>
      <c r="C56" s="593">
        <v>2372500</v>
      </c>
      <c r="D56" s="593">
        <v>2698500</v>
      </c>
      <c r="E56" s="593">
        <v>3521700</v>
      </c>
      <c r="F56" s="593">
        <v>4877000</v>
      </c>
      <c r="G56" s="594">
        <v>13469700</v>
      </c>
    </row>
    <row r="57" spans="1:7" x14ac:dyDescent="0.15">
      <c r="A57" s="591">
        <v>48</v>
      </c>
      <c r="B57" s="592" t="s">
        <v>309</v>
      </c>
      <c r="C57" s="593">
        <v>970600</v>
      </c>
      <c r="D57" s="593">
        <v>1046000</v>
      </c>
      <c r="E57" s="593">
        <v>1479600</v>
      </c>
      <c r="F57" s="593">
        <v>2040800</v>
      </c>
      <c r="G57" s="594">
        <v>5537000</v>
      </c>
    </row>
    <row r="58" spans="1:7" x14ac:dyDescent="0.15">
      <c r="A58" s="591">
        <v>49</v>
      </c>
      <c r="B58" s="592" t="s">
        <v>267</v>
      </c>
      <c r="C58" s="593">
        <v>1016800</v>
      </c>
      <c r="D58" s="593">
        <v>1076800</v>
      </c>
      <c r="E58" s="593">
        <v>1882200</v>
      </c>
      <c r="F58" s="593">
        <v>2520900</v>
      </c>
      <c r="G58" s="594">
        <v>6496700</v>
      </c>
    </row>
    <row r="59" spans="1:7" x14ac:dyDescent="0.15">
      <c r="A59" s="591">
        <v>50</v>
      </c>
      <c r="B59" s="592" t="s">
        <v>214</v>
      </c>
      <c r="C59" s="593">
        <v>330800</v>
      </c>
      <c r="D59" s="593">
        <v>427100</v>
      </c>
      <c r="E59" s="593">
        <v>559400</v>
      </c>
      <c r="F59" s="593">
        <v>664300</v>
      </c>
      <c r="G59" s="594">
        <v>1981600</v>
      </c>
    </row>
    <row r="60" spans="1:7" x14ac:dyDescent="0.15">
      <c r="A60" s="591">
        <v>51</v>
      </c>
      <c r="B60" s="592" t="s">
        <v>268</v>
      </c>
      <c r="C60" s="593">
        <v>956700</v>
      </c>
      <c r="D60" s="593">
        <v>942500</v>
      </c>
      <c r="E60" s="593">
        <v>1842300</v>
      </c>
      <c r="F60" s="593">
        <v>1800400</v>
      </c>
      <c r="G60" s="594">
        <v>5541900</v>
      </c>
    </row>
    <row r="61" spans="1:7" x14ac:dyDescent="0.15">
      <c r="A61" s="591">
        <v>52</v>
      </c>
      <c r="B61" s="592" t="s">
        <v>310</v>
      </c>
      <c r="C61" s="593">
        <v>938500</v>
      </c>
      <c r="D61" s="593">
        <v>754100</v>
      </c>
      <c r="E61" s="593">
        <v>1222200</v>
      </c>
      <c r="F61" s="593">
        <v>1371000</v>
      </c>
      <c r="G61" s="594">
        <v>4285800</v>
      </c>
    </row>
    <row r="62" spans="1:7" x14ac:dyDescent="0.15">
      <c r="A62" s="591">
        <v>53</v>
      </c>
      <c r="B62" s="592" t="s">
        <v>311</v>
      </c>
      <c r="C62" s="593">
        <v>526400</v>
      </c>
      <c r="D62" s="593">
        <v>858500</v>
      </c>
      <c r="E62" s="593">
        <v>769100</v>
      </c>
      <c r="F62" s="593">
        <v>1041300</v>
      </c>
      <c r="G62" s="594">
        <v>3195300</v>
      </c>
    </row>
    <row r="63" spans="1:7" x14ac:dyDescent="0.15">
      <c r="A63" s="591">
        <v>54</v>
      </c>
      <c r="B63" s="592" t="s">
        <v>215</v>
      </c>
      <c r="C63" s="593">
        <v>728100</v>
      </c>
      <c r="D63" s="593">
        <v>664700</v>
      </c>
      <c r="E63" s="593">
        <v>995400</v>
      </c>
      <c r="F63" s="593">
        <v>1070500</v>
      </c>
      <c r="G63" s="594">
        <v>3458700</v>
      </c>
    </row>
    <row r="64" spans="1:7" x14ac:dyDescent="0.15">
      <c r="A64" s="591">
        <v>55</v>
      </c>
      <c r="B64" s="592" t="s">
        <v>216</v>
      </c>
      <c r="C64" s="593">
        <v>253100</v>
      </c>
      <c r="D64" s="593">
        <v>331700</v>
      </c>
      <c r="E64" s="593">
        <v>436900</v>
      </c>
      <c r="F64" s="593">
        <v>513200</v>
      </c>
      <c r="G64" s="594">
        <v>1534900</v>
      </c>
    </row>
    <row r="65" spans="1:7" x14ac:dyDescent="0.15">
      <c r="A65" s="591">
        <v>56</v>
      </c>
      <c r="B65" s="592" t="s">
        <v>269</v>
      </c>
      <c r="C65" s="593">
        <v>539900</v>
      </c>
      <c r="D65" s="593">
        <v>573100</v>
      </c>
      <c r="E65" s="593">
        <v>890300</v>
      </c>
      <c r="F65" s="593">
        <v>1107600</v>
      </c>
      <c r="G65" s="594">
        <v>3110900</v>
      </c>
    </row>
    <row r="66" spans="1:7" x14ac:dyDescent="0.15">
      <c r="A66" s="591">
        <v>57</v>
      </c>
      <c r="B66" s="592" t="s">
        <v>270</v>
      </c>
      <c r="C66" s="593">
        <v>692300</v>
      </c>
      <c r="D66" s="593">
        <v>938300</v>
      </c>
      <c r="E66" s="593">
        <v>1071300</v>
      </c>
      <c r="F66" s="593">
        <v>1076600</v>
      </c>
      <c r="G66" s="594">
        <v>3778500</v>
      </c>
    </row>
    <row r="67" spans="1:7" x14ac:dyDescent="0.15">
      <c r="A67" s="591">
        <v>58</v>
      </c>
      <c r="B67" s="592" t="s">
        <v>338</v>
      </c>
      <c r="C67" s="593">
        <v>1790700</v>
      </c>
      <c r="D67" s="593">
        <v>2507500</v>
      </c>
      <c r="E67" s="593">
        <v>3130100</v>
      </c>
      <c r="F67" s="593">
        <v>4514600</v>
      </c>
      <c r="G67" s="594">
        <v>11942900</v>
      </c>
    </row>
    <row r="68" spans="1:7" x14ac:dyDescent="0.15">
      <c r="A68" s="591">
        <v>59</v>
      </c>
      <c r="B68" s="592" t="s">
        <v>217</v>
      </c>
      <c r="C68" s="593">
        <v>501400</v>
      </c>
      <c r="D68" s="593">
        <v>1171400</v>
      </c>
      <c r="E68" s="593">
        <v>1214700</v>
      </c>
      <c r="F68" s="593">
        <v>1310300</v>
      </c>
      <c r="G68" s="594">
        <v>4197800</v>
      </c>
    </row>
    <row r="69" spans="1:7" x14ac:dyDescent="0.15">
      <c r="A69" s="591">
        <v>60</v>
      </c>
      <c r="B69" s="592" t="s">
        <v>218</v>
      </c>
      <c r="C69" s="593">
        <v>4948300</v>
      </c>
      <c r="D69" s="593">
        <v>5883300</v>
      </c>
      <c r="E69" s="593">
        <v>6869200</v>
      </c>
      <c r="F69" s="593">
        <v>10440900</v>
      </c>
      <c r="G69" s="594">
        <v>28141700</v>
      </c>
    </row>
    <row r="70" spans="1:7" x14ac:dyDescent="0.15">
      <c r="A70" s="591">
        <v>61</v>
      </c>
      <c r="B70" s="592" t="s">
        <v>219</v>
      </c>
      <c r="C70" s="593">
        <v>1888700</v>
      </c>
      <c r="D70" s="593">
        <v>1889200</v>
      </c>
      <c r="E70" s="593">
        <v>2502200</v>
      </c>
      <c r="F70" s="593">
        <v>3435800</v>
      </c>
      <c r="G70" s="594">
        <v>9715900</v>
      </c>
    </row>
    <row r="71" spans="1:7" x14ac:dyDescent="0.15">
      <c r="A71" s="591">
        <v>62</v>
      </c>
      <c r="B71" s="592" t="s">
        <v>271</v>
      </c>
      <c r="C71" s="593">
        <v>5003600</v>
      </c>
      <c r="D71" s="593">
        <v>4454600</v>
      </c>
      <c r="E71" s="593">
        <v>5757700</v>
      </c>
      <c r="F71" s="593">
        <v>9056300</v>
      </c>
      <c r="G71" s="594">
        <v>24272200</v>
      </c>
    </row>
    <row r="72" spans="1:7" x14ac:dyDescent="0.15">
      <c r="A72" s="591">
        <v>63</v>
      </c>
      <c r="B72" s="592" t="s">
        <v>272</v>
      </c>
      <c r="C72" s="593">
        <v>1269300</v>
      </c>
      <c r="D72" s="593">
        <v>1383700</v>
      </c>
      <c r="E72" s="593">
        <v>1525900</v>
      </c>
      <c r="F72" s="593">
        <v>2451700</v>
      </c>
      <c r="G72" s="594">
        <v>6630600</v>
      </c>
    </row>
    <row r="73" spans="1:7" x14ac:dyDescent="0.15">
      <c r="A73" s="591">
        <v>64</v>
      </c>
      <c r="B73" s="592" t="s">
        <v>220</v>
      </c>
      <c r="C73" s="593">
        <v>1504300</v>
      </c>
      <c r="D73" s="593">
        <v>2433800</v>
      </c>
      <c r="E73" s="593">
        <v>4273900</v>
      </c>
      <c r="F73" s="593">
        <v>3922400</v>
      </c>
      <c r="G73" s="594">
        <v>12134400</v>
      </c>
    </row>
    <row r="74" spans="1:7" x14ac:dyDescent="0.15">
      <c r="A74" s="591">
        <v>65</v>
      </c>
      <c r="B74" s="592" t="s">
        <v>221</v>
      </c>
      <c r="C74" s="593">
        <v>1861100</v>
      </c>
      <c r="D74" s="593">
        <v>1113400</v>
      </c>
      <c r="E74" s="593">
        <v>1718200</v>
      </c>
      <c r="F74" s="593">
        <v>2565200</v>
      </c>
      <c r="G74" s="594">
        <v>7257900</v>
      </c>
    </row>
    <row r="75" spans="1:7" x14ac:dyDescent="0.15">
      <c r="A75" s="591">
        <v>66</v>
      </c>
      <c r="B75" s="592" t="s">
        <v>222</v>
      </c>
      <c r="C75" s="593">
        <v>13744000</v>
      </c>
      <c r="D75" s="593">
        <v>12020700</v>
      </c>
      <c r="E75" s="593">
        <v>14340000</v>
      </c>
      <c r="F75" s="593">
        <v>19307000</v>
      </c>
      <c r="G75" s="594">
        <v>59411700</v>
      </c>
    </row>
    <row r="76" spans="1:7" x14ac:dyDescent="0.15">
      <c r="A76" s="591">
        <v>67</v>
      </c>
      <c r="B76" s="592" t="s">
        <v>223</v>
      </c>
      <c r="C76" s="593">
        <v>976200</v>
      </c>
      <c r="D76" s="593">
        <v>1185800</v>
      </c>
      <c r="E76" s="593">
        <v>1381100</v>
      </c>
      <c r="F76" s="593">
        <v>2183300</v>
      </c>
      <c r="G76" s="594">
        <v>5726400</v>
      </c>
    </row>
    <row r="77" spans="1:7" x14ac:dyDescent="0.15">
      <c r="A77" s="591">
        <v>68</v>
      </c>
      <c r="B77" s="592" t="s">
        <v>224</v>
      </c>
      <c r="C77" s="593">
        <v>732700</v>
      </c>
      <c r="D77" s="593">
        <v>680800</v>
      </c>
      <c r="E77" s="593">
        <v>1408900</v>
      </c>
      <c r="F77" s="593">
        <v>1484600</v>
      </c>
      <c r="G77" s="594">
        <v>4307000</v>
      </c>
    </row>
    <row r="78" spans="1:7" x14ac:dyDescent="0.15">
      <c r="A78" s="591">
        <v>69</v>
      </c>
      <c r="B78" s="592" t="s">
        <v>225</v>
      </c>
      <c r="C78" s="593">
        <v>587400</v>
      </c>
      <c r="D78" s="593">
        <v>512100</v>
      </c>
      <c r="E78" s="593">
        <v>684600</v>
      </c>
      <c r="F78" s="593">
        <v>1034400</v>
      </c>
      <c r="G78" s="594">
        <v>2818500</v>
      </c>
    </row>
    <row r="79" spans="1:7" x14ac:dyDescent="0.15">
      <c r="A79" s="591">
        <v>70</v>
      </c>
      <c r="B79" s="592" t="s">
        <v>226</v>
      </c>
      <c r="C79" s="593">
        <v>1409200</v>
      </c>
      <c r="D79" s="593">
        <v>1474000</v>
      </c>
      <c r="E79" s="593">
        <v>2657100</v>
      </c>
      <c r="F79" s="593">
        <v>3500300</v>
      </c>
      <c r="G79" s="594">
        <v>9040600</v>
      </c>
    </row>
    <row r="80" spans="1:7" x14ac:dyDescent="0.15">
      <c r="A80" s="591">
        <v>71</v>
      </c>
      <c r="B80" s="592" t="s">
        <v>273</v>
      </c>
      <c r="C80" s="593">
        <v>2392500</v>
      </c>
      <c r="D80" s="593">
        <v>2249800</v>
      </c>
      <c r="E80" s="593">
        <v>3251200</v>
      </c>
      <c r="F80" s="593">
        <v>4738400</v>
      </c>
      <c r="G80" s="594">
        <v>12631900</v>
      </c>
    </row>
    <row r="81" spans="1:7" x14ac:dyDescent="0.15">
      <c r="A81" s="591">
        <v>72</v>
      </c>
      <c r="B81" s="592" t="s">
        <v>227</v>
      </c>
      <c r="C81" s="593">
        <v>2087900</v>
      </c>
      <c r="D81" s="593">
        <v>2056700</v>
      </c>
      <c r="E81" s="593">
        <v>2542000</v>
      </c>
      <c r="F81" s="593">
        <v>3727400</v>
      </c>
      <c r="G81" s="594">
        <v>10414000</v>
      </c>
    </row>
    <row r="82" spans="1:7" x14ac:dyDescent="0.15">
      <c r="A82" s="591">
        <v>73</v>
      </c>
      <c r="B82" s="592" t="s">
        <v>228</v>
      </c>
      <c r="C82" s="593">
        <v>1821700</v>
      </c>
      <c r="D82" s="593">
        <v>1303600</v>
      </c>
      <c r="E82" s="593">
        <v>2345700</v>
      </c>
      <c r="F82" s="593">
        <v>3513600</v>
      </c>
      <c r="G82" s="594">
        <v>8984600</v>
      </c>
    </row>
    <row r="83" spans="1:7" x14ac:dyDescent="0.15">
      <c r="A83" s="591">
        <v>74</v>
      </c>
      <c r="B83" s="592" t="s">
        <v>229</v>
      </c>
      <c r="C83" s="593">
        <v>2713300</v>
      </c>
      <c r="D83" s="593">
        <v>2339500</v>
      </c>
      <c r="E83" s="593">
        <v>3103900</v>
      </c>
      <c r="F83" s="593">
        <v>3791200</v>
      </c>
      <c r="G83" s="594">
        <v>11947900</v>
      </c>
    </row>
    <row r="84" spans="1:7" x14ac:dyDescent="0.15">
      <c r="A84" s="591">
        <v>75</v>
      </c>
      <c r="B84" s="592" t="s">
        <v>274</v>
      </c>
      <c r="C84" s="593">
        <v>3288200</v>
      </c>
      <c r="D84" s="593">
        <v>3692300</v>
      </c>
      <c r="E84" s="593">
        <v>4399400</v>
      </c>
      <c r="F84" s="593">
        <v>5648900</v>
      </c>
      <c r="G84" s="594">
        <v>17028800</v>
      </c>
    </row>
    <row r="85" spans="1:7" x14ac:dyDescent="0.15">
      <c r="A85" s="591">
        <v>76</v>
      </c>
      <c r="B85" s="592" t="s">
        <v>416</v>
      </c>
      <c r="C85" s="593">
        <v>1318300</v>
      </c>
      <c r="D85" s="593">
        <v>1323600</v>
      </c>
      <c r="E85" s="593">
        <v>1297100</v>
      </c>
      <c r="F85" s="593">
        <v>2101000</v>
      </c>
      <c r="G85" s="594">
        <v>6040000</v>
      </c>
    </row>
    <row r="86" spans="1:7" x14ac:dyDescent="0.15">
      <c r="A86" s="591">
        <v>77</v>
      </c>
      <c r="B86" s="592" t="s">
        <v>275</v>
      </c>
      <c r="C86" s="593">
        <v>987400</v>
      </c>
      <c r="D86" s="593">
        <v>773800</v>
      </c>
      <c r="E86" s="593">
        <v>973000</v>
      </c>
      <c r="F86" s="593">
        <v>1450000</v>
      </c>
      <c r="G86" s="594">
        <v>4184200</v>
      </c>
    </row>
    <row r="87" spans="1:7" x14ac:dyDescent="0.15">
      <c r="A87" s="591">
        <v>78</v>
      </c>
      <c r="B87" s="592" t="s">
        <v>276</v>
      </c>
      <c r="C87" s="593">
        <v>4599500</v>
      </c>
      <c r="D87" s="593">
        <v>4453800</v>
      </c>
      <c r="E87" s="593">
        <v>5465600</v>
      </c>
      <c r="F87" s="593">
        <v>7227200</v>
      </c>
      <c r="G87" s="594">
        <v>21746100</v>
      </c>
    </row>
    <row r="88" spans="1:7" x14ac:dyDescent="0.15">
      <c r="A88" s="591">
        <v>79</v>
      </c>
      <c r="B88" s="592" t="s">
        <v>277</v>
      </c>
      <c r="C88" s="593">
        <v>354100</v>
      </c>
      <c r="D88" s="593">
        <v>246700</v>
      </c>
      <c r="E88" s="593">
        <v>301800</v>
      </c>
      <c r="F88" s="593">
        <v>788700</v>
      </c>
      <c r="G88" s="594">
        <v>1691300</v>
      </c>
    </row>
    <row r="89" spans="1:7" x14ac:dyDescent="0.15">
      <c r="A89" s="591">
        <v>80</v>
      </c>
      <c r="B89" s="592" t="s">
        <v>230</v>
      </c>
      <c r="C89" s="593">
        <v>640500</v>
      </c>
      <c r="D89" s="593">
        <v>1762300</v>
      </c>
      <c r="E89" s="593">
        <v>1417700</v>
      </c>
      <c r="F89" s="593">
        <v>920800</v>
      </c>
      <c r="G89" s="594">
        <v>4741300</v>
      </c>
    </row>
    <row r="90" spans="1:7" x14ac:dyDescent="0.15">
      <c r="A90" s="591">
        <v>81</v>
      </c>
      <c r="B90" s="592" t="s">
        <v>278</v>
      </c>
      <c r="C90" s="593">
        <v>583900</v>
      </c>
      <c r="D90" s="593">
        <v>575400</v>
      </c>
      <c r="E90" s="593">
        <v>842000</v>
      </c>
      <c r="F90" s="593">
        <v>902900</v>
      </c>
      <c r="G90" s="594">
        <v>2904200</v>
      </c>
    </row>
    <row r="91" spans="1:7" x14ac:dyDescent="0.15">
      <c r="A91" s="591">
        <v>82</v>
      </c>
      <c r="B91" s="592" t="s">
        <v>231</v>
      </c>
      <c r="C91" s="593">
        <v>992100</v>
      </c>
      <c r="D91" s="593">
        <v>1271800</v>
      </c>
      <c r="E91" s="593">
        <v>2096700</v>
      </c>
      <c r="F91" s="593">
        <v>1979100</v>
      </c>
      <c r="G91" s="594">
        <v>6339700</v>
      </c>
    </row>
    <row r="92" spans="1:7" x14ac:dyDescent="0.15">
      <c r="A92" s="591">
        <v>83</v>
      </c>
      <c r="B92" s="592" t="s">
        <v>339</v>
      </c>
      <c r="C92" s="593"/>
      <c r="D92" s="593">
        <v>983100</v>
      </c>
      <c r="E92" s="593">
        <v>1132800</v>
      </c>
      <c r="F92" s="593">
        <v>1419300</v>
      </c>
      <c r="G92" s="594">
        <v>3535200</v>
      </c>
    </row>
    <row r="93" spans="1:7" x14ac:dyDescent="0.15">
      <c r="A93" s="591">
        <v>84</v>
      </c>
      <c r="B93" s="592" t="s">
        <v>279</v>
      </c>
      <c r="C93" s="593">
        <v>688700</v>
      </c>
      <c r="D93" s="593">
        <v>479700</v>
      </c>
      <c r="E93" s="593">
        <v>1315300</v>
      </c>
      <c r="F93" s="593">
        <v>1108200</v>
      </c>
      <c r="G93" s="594">
        <v>3591900</v>
      </c>
    </row>
    <row r="94" spans="1:7" x14ac:dyDescent="0.15">
      <c r="A94" s="591">
        <v>85</v>
      </c>
      <c r="B94" s="592" t="s">
        <v>312</v>
      </c>
      <c r="C94" s="593">
        <v>1367500</v>
      </c>
      <c r="D94" s="593">
        <v>1420100</v>
      </c>
      <c r="E94" s="593">
        <v>1750800</v>
      </c>
      <c r="F94" s="593">
        <v>2891400</v>
      </c>
      <c r="G94" s="594">
        <v>7429800</v>
      </c>
    </row>
    <row r="95" spans="1:7" x14ac:dyDescent="0.15">
      <c r="A95" s="591">
        <v>86</v>
      </c>
      <c r="B95" s="592" t="s">
        <v>280</v>
      </c>
      <c r="C95" s="593">
        <v>324700</v>
      </c>
      <c r="D95" s="593">
        <v>319600</v>
      </c>
      <c r="E95" s="593">
        <v>417600</v>
      </c>
      <c r="F95" s="593">
        <v>858300</v>
      </c>
      <c r="G95" s="594">
        <v>1920200</v>
      </c>
    </row>
    <row r="96" spans="1:7" x14ac:dyDescent="0.15">
      <c r="A96" s="591">
        <v>87</v>
      </c>
      <c r="B96" s="592" t="s">
        <v>281</v>
      </c>
      <c r="C96" s="593">
        <v>1754300</v>
      </c>
      <c r="D96" s="593">
        <v>2072600</v>
      </c>
      <c r="E96" s="593">
        <v>2435000</v>
      </c>
      <c r="F96" s="593">
        <v>3025400</v>
      </c>
      <c r="G96" s="594">
        <v>9287300</v>
      </c>
    </row>
    <row r="97" spans="1:7" x14ac:dyDescent="0.15">
      <c r="A97" s="591">
        <v>88</v>
      </c>
      <c r="B97" s="592" t="s">
        <v>313</v>
      </c>
      <c r="C97" s="593">
        <v>500400</v>
      </c>
      <c r="D97" s="593">
        <v>505100</v>
      </c>
      <c r="E97" s="593">
        <v>661900</v>
      </c>
      <c r="F97" s="593">
        <v>1194800</v>
      </c>
      <c r="G97" s="594">
        <v>2862200</v>
      </c>
    </row>
    <row r="98" spans="1:7" x14ac:dyDescent="0.15">
      <c r="A98" s="591">
        <v>89</v>
      </c>
      <c r="B98" s="592" t="s">
        <v>232</v>
      </c>
      <c r="C98" s="593">
        <v>1473100</v>
      </c>
      <c r="D98" s="593">
        <v>2539400</v>
      </c>
      <c r="E98" s="593">
        <v>3639000</v>
      </c>
      <c r="F98" s="593">
        <v>5515400</v>
      </c>
      <c r="G98" s="594">
        <v>13166900</v>
      </c>
    </row>
    <row r="99" spans="1:7" x14ac:dyDescent="0.15">
      <c r="A99" s="591">
        <v>90</v>
      </c>
      <c r="B99" s="592" t="s">
        <v>282</v>
      </c>
      <c r="C99" s="593">
        <v>2239400</v>
      </c>
      <c r="D99" s="593">
        <v>3340900</v>
      </c>
      <c r="E99" s="593">
        <v>2395700</v>
      </c>
      <c r="F99" s="593">
        <v>4576100</v>
      </c>
      <c r="G99" s="594">
        <v>12552100</v>
      </c>
    </row>
    <row r="100" spans="1:7" x14ac:dyDescent="0.15">
      <c r="A100" s="591">
        <v>91</v>
      </c>
      <c r="B100" s="592" t="s">
        <v>417</v>
      </c>
      <c r="C100" s="593">
        <v>809400</v>
      </c>
      <c r="D100" s="593">
        <v>722000</v>
      </c>
      <c r="E100" s="593">
        <v>1273100</v>
      </c>
      <c r="F100" s="593">
        <v>1054500</v>
      </c>
      <c r="G100" s="594">
        <v>3859000</v>
      </c>
    </row>
    <row r="101" spans="1:7" x14ac:dyDescent="0.15">
      <c r="A101" s="591">
        <v>92</v>
      </c>
      <c r="B101" s="592" t="s">
        <v>233</v>
      </c>
      <c r="C101" s="593">
        <v>2779800</v>
      </c>
      <c r="D101" s="593">
        <v>2864900</v>
      </c>
      <c r="E101" s="593">
        <v>3305200</v>
      </c>
      <c r="F101" s="593">
        <v>5664500</v>
      </c>
      <c r="G101" s="594">
        <v>14614400</v>
      </c>
    </row>
    <row r="102" spans="1:7" x14ac:dyDescent="0.15">
      <c r="A102" s="591">
        <v>93</v>
      </c>
      <c r="B102" s="592" t="s">
        <v>234</v>
      </c>
      <c r="C102" s="593">
        <v>2137100</v>
      </c>
      <c r="D102" s="593">
        <v>2252800</v>
      </c>
      <c r="E102" s="593">
        <v>2740700</v>
      </c>
      <c r="F102" s="593">
        <v>3564100</v>
      </c>
      <c r="G102" s="594">
        <v>10694700</v>
      </c>
    </row>
    <row r="103" spans="1:7" x14ac:dyDescent="0.15">
      <c r="A103" s="591">
        <v>94</v>
      </c>
      <c r="B103" s="592" t="s">
        <v>358</v>
      </c>
      <c r="C103" s="593">
        <v>1113900</v>
      </c>
      <c r="D103" s="593">
        <v>933000</v>
      </c>
      <c r="E103" s="593">
        <v>1319000</v>
      </c>
      <c r="F103" s="593">
        <v>1556100</v>
      </c>
      <c r="G103" s="594">
        <v>4922000</v>
      </c>
    </row>
    <row r="104" spans="1:7" x14ac:dyDescent="0.15">
      <c r="A104" s="591">
        <v>95</v>
      </c>
      <c r="B104" s="592" t="s">
        <v>283</v>
      </c>
      <c r="C104" s="593">
        <v>644700</v>
      </c>
      <c r="D104" s="593">
        <v>790400</v>
      </c>
      <c r="E104" s="593">
        <v>1120300</v>
      </c>
      <c r="F104" s="593">
        <v>1247200</v>
      </c>
      <c r="G104" s="594">
        <v>3802600</v>
      </c>
    </row>
    <row r="105" spans="1:7" x14ac:dyDescent="0.15">
      <c r="A105" s="591">
        <v>96</v>
      </c>
      <c r="B105" s="592" t="s">
        <v>284</v>
      </c>
      <c r="C105" s="593">
        <v>216900</v>
      </c>
      <c r="D105" s="593">
        <v>240100</v>
      </c>
      <c r="E105" s="593">
        <v>332600</v>
      </c>
      <c r="F105" s="593">
        <v>414200</v>
      </c>
      <c r="G105" s="594">
        <v>1203800</v>
      </c>
    </row>
    <row r="106" spans="1:7" x14ac:dyDescent="0.15">
      <c r="A106" s="591">
        <v>97</v>
      </c>
      <c r="B106" s="592" t="s">
        <v>314</v>
      </c>
      <c r="C106" s="593">
        <v>1076400</v>
      </c>
      <c r="D106" s="593">
        <v>940400</v>
      </c>
      <c r="E106" s="593">
        <v>1632300</v>
      </c>
      <c r="F106" s="593">
        <v>2464800</v>
      </c>
      <c r="G106" s="594">
        <v>6113900</v>
      </c>
    </row>
    <row r="107" spans="1:7" x14ac:dyDescent="0.15">
      <c r="A107" s="591">
        <v>98</v>
      </c>
      <c r="B107" s="592" t="s">
        <v>285</v>
      </c>
      <c r="C107" s="593">
        <v>655300</v>
      </c>
      <c r="D107" s="593">
        <v>1787200</v>
      </c>
      <c r="E107" s="593">
        <v>2283100</v>
      </c>
      <c r="F107" s="593">
        <v>1326800</v>
      </c>
      <c r="G107" s="594">
        <v>6052400</v>
      </c>
    </row>
    <row r="108" spans="1:7" x14ac:dyDescent="0.15">
      <c r="A108" s="591">
        <v>99</v>
      </c>
      <c r="B108" s="592" t="s">
        <v>315</v>
      </c>
      <c r="C108" s="593">
        <v>598000</v>
      </c>
      <c r="D108" s="593">
        <v>442900</v>
      </c>
      <c r="E108" s="593">
        <v>640700</v>
      </c>
      <c r="F108" s="593">
        <v>907800</v>
      </c>
      <c r="G108" s="594">
        <v>2589400</v>
      </c>
    </row>
    <row r="109" spans="1:7" x14ac:dyDescent="0.15">
      <c r="A109" s="591">
        <v>100</v>
      </c>
      <c r="B109" s="592" t="s">
        <v>286</v>
      </c>
      <c r="C109" s="593">
        <v>1862900</v>
      </c>
      <c r="D109" s="593">
        <v>1519900</v>
      </c>
      <c r="E109" s="593">
        <v>1949300</v>
      </c>
      <c r="F109" s="593">
        <v>2654800</v>
      </c>
      <c r="G109" s="594">
        <v>7986900</v>
      </c>
    </row>
    <row r="110" spans="1:7" x14ac:dyDescent="0.15">
      <c r="A110" s="591">
        <v>101</v>
      </c>
      <c r="B110" s="592" t="s">
        <v>235</v>
      </c>
      <c r="C110" s="593">
        <v>4393200</v>
      </c>
      <c r="D110" s="593">
        <v>3501300</v>
      </c>
      <c r="E110" s="593">
        <v>4180200</v>
      </c>
      <c r="F110" s="593">
        <v>5513000</v>
      </c>
      <c r="G110" s="594">
        <v>17587700</v>
      </c>
    </row>
    <row r="111" spans="1:7" x14ac:dyDescent="0.15">
      <c r="A111" s="591">
        <v>102</v>
      </c>
      <c r="B111" s="592" t="s">
        <v>236</v>
      </c>
      <c r="C111" s="593">
        <v>2462300</v>
      </c>
      <c r="D111" s="593">
        <v>2435700</v>
      </c>
      <c r="E111" s="593">
        <v>3559800</v>
      </c>
      <c r="F111" s="593">
        <v>4458500</v>
      </c>
      <c r="G111" s="594">
        <v>12916300</v>
      </c>
    </row>
    <row r="112" spans="1:7" x14ac:dyDescent="0.15">
      <c r="A112" s="591">
        <v>103</v>
      </c>
      <c r="B112" s="592" t="s">
        <v>237</v>
      </c>
      <c r="C112" s="593">
        <v>747400</v>
      </c>
      <c r="D112" s="593">
        <v>742600</v>
      </c>
      <c r="E112" s="593">
        <v>1657400</v>
      </c>
      <c r="F112" s="593">
        <v>1348100</v>
      </c>
      <c r="G112" s="594">
        <v>4495500</v>
      </c>
    </row>
    <row r="113" spans="1:7" x14ac:dyDescent="0.15">
      <c r="A113" s="591">
        <v>104</v>
      </c>
      <c r="B113" s="592" t="s">
        <v>238</v>
      </c>
      <c r="C113" s="593">
        <v>924800</v>
      </c>
      <c r="D113" s="593">
        <v>996600</v>
      </c>
      <c r="E113" s="593">
        <v>1491600</v>
      </c>
      <c r="F113" s="593">
        <v>2216700</v>
      </c>
      <c r="G113" s="594">
        <v>5629700</v>
      </c>
    </row>
    <row r="114" spans="1:7" x14ac:dyDescent="0.15">
      <c r="A114" s="591">
        <v>105</v>
      </c>
      <c r="B114" s="592" t="s">
        <v>239</v>
      </c>
      <c r="C114" s="593">
        <v>478800</v>
      </c>
      <c r="D114" s="593">
        <v>328800</v>
      </c>
      <c r="E114" s="593">
        <v>522200</v>
      </c>
      <c r="F114" s="593">
        <v>599500</v>
      </c>
      <c r="G114" s="594">
        <v>1929300</v>
      </c>
    </row>
    <row r="115" spans="1:7" x14ac:dyDescent="0.15">
      <c r="A115" s="591">
        <v>106</v>
      </c>
      <c r="B115" s="592" t="s">
        <v>240</v>
      </c>
      <c r="C115" s="593">
        <v>1731100</v>
      </c>
      <c r="D115" s="593">
        <v>1364000</v>
      </c>
      <c r="E115" s="593">
        <v>1915500</v>
      </c>
      <c r="F115" s="593">
        <v>2353200</v>
      </c>
      <c r="G115" s="594">
        <v>7363800</v>
      </c>
    </row>
    <row r="116" spans="1:7" x14ac:dyDescent="0.15">
      <c r="A116" s="591">
        <v>107</v>
      </c>
      <c r="B116" s="592" t="s">
        <v>241</v>
      </c>
      <c r="C116" s="593">
        <v>854500</v>
      </c>
      <c r="D116" s="593">
        <v>642700</v>
      </c>
      <c r="E116" s="593">
        <v>1037600</v>
      </c>
      <c r="F116" s="593">
        <v>1410600</v>
      </c>
      <c r="G116" s="594">
        <v>3945400</v>
      </c>
    </row>
    <row r="117" spans="1:7" x14ac:dyDescent="0.15">
      <c r="A117" s="591">
        <v>108</v>
      </c>
      <c r="B117" s="592" t="s">
        <v>242</v>
      </c>
      <c r="C117" s="593">
        <v>646900</v>
      </c>
      <c r="D117" s="593">
        <v>932800</v>
      </c>
      <c r="E117" s="593">
        <v>1158600</v>
      </c>
      <c r="F117" s="593">
        <v>1296300</v>
      </c>
      <c r="G117" s="594">
        <v>4034600</v>
      </c>
    </row>
    <row r="118" spans="1:7" x14ac:dyDescent="0.15">
      <c r="A118" s="591">
        <v>109</v>
      </c>
      <c r="B118" s="592" t="s">
        <v>243</v>
      </c>
      <c r="C118" s="593">
        <v>547300</v>
      </c>
      <c r="D118" s="593">
        <v>626600</v>
      </c>
      <c r="E118" s="593">
        <v>1375700</v>
      </c>
      <c r="F118" s="593">
        <v>1472800</v>
      </c>
      <c r="G118" s="594">
        <v>4022400</v>
      </c>
    </row>
    <row r="119" spans="1:7" x14ac:dyDescent="0.15">
      <c r="A119" s="591">
        <v>110</v>
      </c>
      <c r="B119" s="592" t="s">
        <v>340</v>
      </c>
      <c r="C119" s="593">
        <v>885900</v>
      </c>
      <c r="D119" s="593">
        <v>877600</v>
      </c>
      <c r="E119" s="593">
        <v>838900</v>
      </c>
      <c r="F119" s="593">
        <v>1539700</v>
      </c>
      <c r="G119" s="594">
        <v>4142100</v>
      </c>
    </row>
    <row r="120" spans="1:7" x14ac:dyDescent="0.15">
      <c r="A120" s="591">
        <v>111</v>
      </c>
      <c r="B120" s="592" t="s">
        <v>244</v>
      </c>
      <c r="C120" s="593">
        <v>659600</v>
      </c>
      <c r="D120" s="593">
        <v>779900</v>
      </c>
      <c r="E120" s="593">
        <v>894800</v>
      </c>
      <c r="F120" s="593">
        <v>849800</v>
      </c>
      <c r="G120" s="594">
        <v>3184100</v>
      </c>
    </row>
    <row r="121" spans="1:7" x14ac:dyDescent="0.15">
      <c r="A121" s="591">
        <v>112</v>
      </c>
      <c r="B121" s="592" t="s">
        <v>245</v>
      </c>
      <c r="C121" s="593">
        <v>725000</v>
      </c>
      <c r="D121" s="593">
        <v>1065900</v>
      </c>
      <c r="E121" s="593">
        <v>1099000</v>
      </c>
      <c r="F121" s="593">
        <v>1445300</v>
      </c>
      <c r="G121" s="594">
        <v>4335200</v>
      </c>
    </row>
    <row r="122" spans="1:7" x14ac:dyDescent="0.15">
      <c r="A122" s="591">
        <v>113</v>
      </c>
      <c r="B122" s="592" t="s">
        <v>246</v>
      </c>
      <c r="C122" s="593">
        <v>615800</v>
      </c>
      <c r="D122" s="593">
        <v>799000</v>
      </c>
      <c r="E122" s="593">
        <v>998700</v>
      </c>
      <c r="F122" s="593">
        <v>1156800</v>
      </c>
      <c r="G122" s="594">
        <v>3570300</v>
      </c>
    </row>
    <row r="123" spans="1:7" x14ac:dyDescent="0.15">
      <c r="A123" s="591" t="s">
        <v>247</v>
      </c>
      <c r="B123" s="592"/>
      <c r="C123" s="593">
        <v>105033100</v>
      </c>
      <c r="D123" s="593">
        <v>110296100</v>
      </c>
      <c r="E123" s="593">
        <v>143337500</v>
      </c>
      <c r="F123" s="593">
        <v>189587000</v>
      </c>
      <c r="G123" s="594">
        <v>548253700</v>
      </c>
    </row>
    <row r="124" spans="1:7" ht="14.25" thickBot="1" x14ac:dyDescent="0.2">
      <c r="A124" s="595" t="s">
        <v>248</v>
      </c>
      <c r="B124" s="596"/>
      <c r="C124" s="597">
        <v>222095000</v>
      </c>
      <c r="D124" s="597">
        <v>228526700</v>
      </c>
      <c r="E124" s="597">
        <v>302319700</v>
      </c>
      <c r="F124" s="597">
        <v>409026900</v>
      </c>
      <c r="G124" s="598">
        <v>1161968300</v>
      </c>
    </row>
    <row r="125" spans="1:7" ht="14.25" thickBot="1" x14ac:dyDescent="0.2">
      <c r="A125" s="628" t="s">
        <v>249</v>
      </c>
      <c r="B125" s="629"/>
      <c r="C125" s="607">
        <f>SUM(C14,C124)</f>
        <v>1157704700</v>
      </c>
      <c r="D125" s="607">
        <f>SUM(D14,D124)</f>
        <v>1115429900</v>
      </c>
      <c r="E125" s="607">
        <f>SUM(E14,E124)</f>
        <v>1264573600</v>
      </c>
      <c r="F125" s="607">
        <f>SUM(F14,F124)</f>
        <v>1622163200</v>
      </c>
      <c r="G125" s="608">
        <f>SUM(G14,G124)</f>
        <v>5159871400</v>
      </c>
    </row>
    <row r="126" spans="1:7" ht="14.25" thickBot="1" x14ac:dyDescent="0.2">
      <c r="A126" s="628" t="s">
        <v>341</v>
      </c>
      <c r="B126" s="629"/>
      <c r="C126" s="607">
        <v>683</v>
      </c>
      <c r="D126" s="607">
        <v>628</v>
      </c>
      <c r="E126" s="607">
        <v>1459</v>
      </c>
      <c r="F126" s="607">
        <v>1429</v>
      </c>
      <c r="G126" s="608">
        <f>SUM(C126:F126)</f>
        <v>4199</v>
      </c>
    </row>
  </sheetData>
  <mergeCells count="1">
    <mergeCell ref="A2:G2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1" workbookViewId="0">
      <selection activeCell="I12" sqref="I12"/>
    </sheetView>
  </sheetViews>
  <sheetFormatPr defaultRowHeight="13.5" x14ac:dyDescent="0.15"/>
  <cols>
    <col min="1" max="1" width="16.625" bestFit="1" customWidth="1"/>
    <col min="2" max="2" width="28.375" bestFit="1" customWidth="1"/>
    <col min="3" max="5" width="14.5" bestFit="1" customWidth="1"/>
    <col min="6" max="6" width="15.375" bestFit="1" customWidth="1"/>
  </cols>
  <sheetData>
    <row r="1" spans="1:6" x14ac:dyDescent="0.15">
      <c r="A1" s="573"/>
      <c r="B1" s="574"/>
      <c r="C1" s="574"/>
      <c r="D1" s="574"/>
      <c r="E1" s="574"/>
      <c r="F1" s="575" t="s">
        <v>418</v>
      </c>
    </row>
    <row r="2" spans="1:6" ht="18" thickBot="1" x14ac:dyDescent="0.2">
      <c r="A2" s="723" t="s">
        <v>419</v>
      </c>
      <c r="B2" s="723"/>
      <c r="C2" s="723"/>
      <c r="D2" s="723"/>
      <c r="E2" s="723"/>
      <c r="F2" s="723"/>
    </row>
    <row r="3" spans="1:6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6" x14ac:dyDescent="0.15">
      <c r="A4" s="579"/>
      <c r="B4" s="580" t="s">
        <v>194</v>
      </c>
      <c r="C4" s="581" t="s">
        <v>420</v>
      </c>
      <c r="D4" s="581" t="s">
        <v>421</v>
      </c>
      <c r="E4" s="581" t="s">
        <v>422</v>
      </c>
      <c r="F4" s="582"/>
    </row>
    <row r="5" spans="1:6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6" ht="14.25" thickTop="1" x14ac:dyDescent="0.15">
      <c r="A6" s="587">
        <v>1</v>
      </c>
      <c r="B6" s="588" t="s">
        <v>200</v>
      </c>
      <c r="C6" s="589">
        <v>1878500</v>
      </c>
      <c r="D6" s="589">
        <v>2807400</v>
      </c>
      <c r="E6" s="589">
        <v>4137500</v>
      </c>
      <c r="F6" s="590">
        <v>8823400</v>
      </c>
    </row>
    <row r="7" spans="1:6" x14ac:dyDescent="0.15">
      <c r="A7" s="591">
        <v>2</v>
      </c>
      <c r="B7" s="592" t="s">
        <v>201</v>
      </c>
      <c r="C7" s="593">
        <v>28748100</v>
      </c>
      <c r="D7" s="593">
        <v>30694300</v>
      </c>
      <c r="E7" s="593">
        <v>37203300</v>
      </c>
      <c r="F7" s="594">
        <v>96645700</v>
      </c>
    </row>
    <row r="8" spans="1:6" x14ac:dyDescent="0.15">
      <c r="A8" s="591">
        <v>3</v>
      </c>
      <c r="B8" s="592" t="s">
        <v>202</v>
      </c>
      <c r="C8" s="593">
        <v>48719400</v>
      </c>
      <c r="D8" s="593">
        <v>36765100</v>
      </c>
      <c r="E8" s="593">
        <v>39477000</v>
      </c>
      <c r="F8" s="594">
        <v>124961500</v>
      </c>
    </row>
    <row r="9" spans="1:6" x14ac:dyDescent="0.15">
      <c r="A9" s="591">
        <v>4</v>
      </c>
      <c r="B9" s="592" t="s">
        <v>203</v>
      </c>
      <c r="C9" s="593">
        <f>29829900-C10</f>
        <v>29313600</v>
      </c>
      <c r="D9" s="593">
        <f>34410500-D10</f>
        <v>33706800</v>
      </c>
      <c r="E9" s="593">
        <f>34846400-E10</f>
        <v>34031800</v>
      </c>
      <c r="F9" s="594">
        <f>99086800-F10</f>
        <v>97052200</v>
      </c>
    </row>
    <row r="10" spans="1:6" x14ac:dyDescent="0.15">
      <c r="A10" s="591"/>
      <c r="B10" s="592" t="s">
        <v>323</v>
      </c>
      <c r="C10" s="593">
        <v>516300</v>
      </c>
      <c r="D10" s="593">
        <v>703700</v>
      </c>
      <c r="E10" s="593">
        <v>814600</v>
      </c>
      <c r="F10" s="594">
        <v>2034600</v>
      </c>
    </row>
    <row r="11" spans="1:6" x14ac:dyDescent="0.15">
      <c r="A11" s="591">
        <v>5</v>
      </c>
      <c r="B11" s="592" t="s">
        <v>204</v>
      </c>
      <c r="C11" s="593">
        <v>41095600</v>
      </c>
      <c r="D11" s="593">
        <v>44061800</v>
      </c>
      <c r="E11" s="593">
        <v>41003800</v>
      </c>
      <c r="F11" s="594">
        <v>126161200</v>
      </c>
    </row>
    <row r="12" spans="1:6" x14ac:dyDescent="0.15">
      <c r="A12" s="591">
        <v>6</v>
      </c>
      <c r="B12" s="592" t="s">
        <v>205</v>
      </c>
      <c r="C12" s="593">
        <v>166597300</v>
      </c>
      <c r="D12" s="593">
        <v>174674300</v>
      </c>
      <c r="E12" s="593">
        <v>142035200</v>
      </c>
      <c r="F12" s="594">
        <v>483306800</v>
      </c>
    </row>
    <row r="13" spans="1:6" x14ac:dyDescent="0.15">
      <c r="A13" s="591" t="s">
        <v>206</v>
      </c>
      <c r="B13" s="592"/>
      <c r="C13" s="593">
        <v>314990300</v>
      </c>
      <c r="D13" s="593">
        <v>320606000</v>
      </c>
      <c r="E13" s="593">
        <v>294565700</v>
      </c>
      <c r="F13" s="594">
        <v>930162000</v>
      </c>
    </row>
    <row r="14" spans="1:6" ht="14.25" thickBot="1" x14ac:dyDescent="0.2">
      <c r="A14" s="595" t="s">
        <v>207</v>
      </c>
      <c r="B14" s="596"/>
      <c r="C14" s="597">
        <v>316868800</v>
      </c>
      <c r="D14" s="597">
        <v>323413400</v>
      </c>
      <c r="E14" s="597">
        <v>298703200</v>
      </c>
      <c r="F14" s="598">
        <v>938985400</v>
      </c>
    </row>
    <row r="15" spans="1:6" x14ac:dyDescent="0.15">
      <c r="A15" s="603">
        <v>7</v>
      </c>
      <c r="B15" s="604" t="s">
        <v>258</v>
      </c>
      <c r="C15" s="605"/>
      <c r="D15" s="605">
        <v>463500</v>
      </c>
      <c r="E15" s="605"/>
      <c r="F15" s="606">
        <v>463500</v>
      </c>
    </row>
    <row r="16" spans="1:6" x14ac:dyDescent="0.15">
      <c r="A16" s="591">
        <v>8</v>
      </c>
      <c r="B16" s="592" t="s">
        <v>300</v>
      </c>
      <c r="C16" s="593"/>
      <c r="D16" s="593">
        <v>646100</v>
      </c>
      <c r="E16" s="593">
        <v>971000</v>
      </c>
      <c r="F16" s="594">
        <v>1617100</v>
      </c>
    </row>
    <row r="17" spans="1:6" x14ac:dyDescent="0.15">
      <c r="A17" s="591">
        <v>9</v>
      </c>
      <c r="B17" s="592" t="s">
        <v>209</v>
      </c>
      <c r="C17" s="593">
        <v>440400</v>
      </c>
      <c r="D17" s="593">
        <v>471400</v>
      </c>
      <c r="E17" s="593">
        <v>725900</v>
      </c>
      <c r="F17" s="594">
        <v>1637700</v>
      </c>
    </row>
    <row r="18" spans="1:6" x14ac:dyDescent="0.15">
      <c r="A18" s="591">
        <v>10</v>
      </c>
      <c r="B18" s="592" t="s">
        <v>210</v>
      </c>
      <c r="C18" s="593">
        <v>99300</v>
      </c>
      <c r="D18" s="593">
        <v>109600</v>
      </c>
      <c r="E18" s="593">
        <v>198200</v>
      </c>
      <c r="F18" s="594">
        <v>407100</v>
      </c>
    </row>
    <row r="19" spans="1:6" ht="14.25" thickBot="1" x14ac:dyDescent="0.2">
      <c r="A19" s="595" t="s">
        <v>211</v>
      </c>
      <c r="B19" s="596"/>
      <c r="C19" s="597">
        <v>539700</v>
      </c>
      <c r="D19" s="597">
        <v>1690600</v>
      </c>
      <c r="E19" s="597">
        <v>1895100</v>
      </c>
      <c r="F19" s="598">
        <v>4125400</v>
      </c>
    </row>
    <row r="20" spans="1:6" x14ac:dyDescent="0.15">
      <c r="A20" s="603">
        <v>11</v>
      </c>
      <c r="B20" s="604" t="s">
        <v>212</v>
      </c>
      <c r="C20" s="605">
        <v>64500</v>
      </c>
      <c r="D20" s="605">
        <v>117200</v>
      </c>
      <c r="E20" s="605">
        <v>115600</v>
      </c>
      <c r="F20" s="606">
        <v>297300</v>
      </c>
    </row>
    <row r="21" spans="1:6" x14ac:dyDescent="0.15">
      <c r="A21" s="591">
        <v>12</v>
      </c>
      <c r="B21" s="592" t="s">
        <v>213</v>
      </c>
      <c r="C21" s="593">
        <v>94600</v>
      </c>
      <c r="D21" s="593">
        <v>143900</v>
      </c>
      <c r="E21" s="593">
        <v>178400</v>
      </c>
      <c r="F21" s="594">
        <v>416900</v>
      </c>
    </row>
    <row r="22" spans="1:6" x14ac:dyDescent="0.15">
      <c r="A22" s="591">
        <v>13</v>
      </c>
      <c r="B22" s="592" t="s">
        <v>214</v>
      </c>
      <c r="C22" s="593">
        <v>59100</v>
      </c>
      <c r="D22" s="593">
        <v>74000</v>
      </c>
      <c r="E22" s="593">
        <v>368800</v>
      </c>
      <c r="F22" s="594">
        <v>501900</v>
      </c>
    </row>
    <row r="23" spans="1:6" x14ac:dyDescent="0.15">
      <c r="A23" s="591">
        <v>14</v>
      </c>
      <c r="B23" s="592" t="s">
        <v>215</v>
      </c>
      <c r="C23" s="593">
        <v>230500</v>
      </c>
      <c r="D23" s="593">
        <v>130800</v>
      </c>
      <c r="E23" s="593">
        <v>313800</v>
      </c>
      <c r="F23" s="594">
        <v>675100</v>
      </c>
    </row>
    <row r="24" spans="1:6" x14ac:dyDescent="0.15">
      <c r="A24" s="591">
        <v>15</v>
      </c>
      <c r="B24" s="592" t="s">
        <v>217</v>
      </c>
      <c r="C24" s="593">
        <v>70300</v>
      </c>
      <c r="D24" s="593">
        <v>212800</v>
      </c>
      <c r="E24" s="593">
        <v>124200</v>
      </c>
      <c r="F24" s="594">
        <v>407300</v>
      </c>
    </row>
    <row r="25" spans="1:6" x14ac:dyDescent="0.15">
      <c r="A25" s="591">
        <v>16</v>
      </c>
      <c r="B25" s="592" t="s">
        <v>218</v>
      </c>
      <c r="C25" s="593">
        <v>701400</v>
      </c>
      <c r="D25" s="593">
        <v>1271600</v>
      </c>
      <c r="E25" s="593">
        <v>1678500</v>
      </c>
      <c r="F25" s="594">
        <v>3651500</v>
      </c>
    </row>
    <row r="26" spans="1:6" x14ac:dyDescent="0.15">
      <c r="A26" s="591">
        <v>17</v>
      </c>
      <c r="B26" s="592" t="s">
        <v>219</v>
      </c>
      <c r="C26" s="593">
        <v>282400</v>
      </c>
      <c r="D26" s="593">
        <v>513300</v>
      </c>
      <c r="E26" s="593">
        <v>700100</v>
      </c>
      <c r="F26" s="594">
        <v>1495800</v>
      </c>
    </row>
    <row r="27" spans="1:6" x14ac:dyDescent="0.15">
      <c r="A27" s="591">
        <v>18</v>
      </c>
      <c r="B27" s="592" t="s">
        <v>271</v>
      </c>
      <c r="C27" s="593">
        <v>521300</v>
      </c>
      <c r="D27" s="593">
        <v>703300</v>
      </c>
      <c r="E27" s="593">
        <v>1018500</v>
      </c>
      <c r="F27" s="594">
        <v>2243100</v>
      </c>
    </row>
    <row r="28" spans="1:6" x14ac:dyDescent="0.15">
      <c r="A28" s="591">
        <v>19</v>
      </c>
      <c r="B28" s="592" t="s">
        <v>272</v>
      </c>
      <c r="C28" s="593">
        <v>71000</v>
      </c>
      <c r="D28" s="593">
        <v>182900</v>
      </c>
      <c r="E28" s="593">
        <v>219800</v>
      </c>
      <c r="F28" s="594">
        <v>473700</v>
      </c>
    </row>
    <row r="29" spans="1:6" x14ac:dyDescent="0.15">
      <c r="A29" s="591">
        <v>20</v>
      </c>
      <c r="B29" s="592" t="s">
        <v>220</v>
      </c>
      <c r="C29" s="593">
        <v>420600</v>
      </c>
      <c r="D29" s="593">
        <v>503900</v>
      </c>
      <c r="E29" s="593">
        <v>822000</v>
      </c>
      <c r="F29" s="594">
        <v>1746500</v>
      </c>
    </row>
    <row r="30" spans="1:6" x14ac:dyDescent="0.15">
      <c r="A30" s="591">
        <v>21</v>
      </c>
      <c r="B30" s="592" t="s">
        <v>221</v>
      </c>
      <c r="C30" s="593">
        <v>203500</v>
      </c>
      <c r="D30" s="593">
        <v>210800</v>
      </c>
      <c r="E30" s="593">
        <v>299400</v>
      </c>
      <c r="F30" s="594">
        <v>713700</v>
      </c>
    </row>
    <row r="31" spans="1:6" x14ac:dyDescent="0.15">
      <c r="A31" s="591">
        <v>22</v>
      </c>
      <c r="B31" s="592" t="s">
        <v>222</v>
      </c>
      <c r="C31" s="593">
        <v>2662000</v>
      </c>
      <c r="D31" s="593">
        <v>4077200</v>
      </c>
      <c r="E31" s="593">
        <v>5780800</v>
      </c>
      <c r="F31" s="594">
        <v>12520000</v>
      </c>
    </row>
    <row r="32" spans="1:6" x14ac:dyDescent="0.15">
      <c r="A32" s="591">
        <v>23</v>
      </c>
      <c r="B32" s="592" t="s">
        <v>223</v>
      </c>
      <c r="C32" s="593">
        <v>50000</v>
      </c>
      <c r="D32" s="593">
        <v>173800</v>
      </c>
      <c r="E32" s="593">
        <v>373400</v>
      </c>
      <c r="F32" s="594">
        <v>597200</v>
      </c>
    </row>
    <row r="33" spans="1:6" x14ac:dyDescent="0.15">
      <c r="A33" s="591">
        <v>24</v>
      </c>
      <c r="B33" s="592" t="s">
        <v>224</v>
      </c>
      <c r="C33" s="593">
        <v>253400</v>
      </c>
      <c r="D33" s="593">
        <v>173500</v>
      </c>
      <c r="E33" s="593">
        <v>606100</v>
      </c>
      <c r="F33" s="594">
        <v>1033000</v>
      </c>
    </row>
    <row r="34" spans="1:6" x14ac:dyDescent="0.15">
      <c r="A34" s="591">
        <v>25</v>
      </c>
      <c r="B34" s="592" t="s">
        <v>226</v>
      </c>
      <c r="C34" s="593">
        <v>179600</v>
      </c>
      <c r="D34" s="593">
        <v>539500</v>
      </c>
      <c r="E34" s="593">
        <v>469000</v>
      </c>
      <c r="F34" s="594">
        <v>1188100</v>
      </c>
    </row>
    <row r="35" spans="1:6" x14ac:dyDescent="0.15">
      <c r="A35" s="591">
        <v>26</v>
      </c>
      <c r="B35" s="592" t="s">
        <v>273</v>
      </c>
      <c r="C35" s="593"/>
      <c r="D35" s="593">
        <v>456600</v>
      </c>
      <c r="E35" s="593">
        <v>711100</v>
      </c>
      <c r="F35" s="594">
        <v>1167700</v>
      </c>
    </row>
    <row r="36" spans="1:6" x14ac:dyDescent="0.15">
      <c r="A36" s="591">
        <v>27</v>
      </c>
      <c r="B36" s="592" t="s">
        <v>227</v>
      </c>
      <c r="C36" s="593">
        <v>1059900</v>
      </c>
      <c r="D36" s="593">
        <v>870700</v>
      </c>
      <c r="E36" s="593">
        <v>1244800</v>
      </c>
      <c r="F36" s="594">
        <v>3175400</v>
      </c>
    </row>
    <row r="37" spans="1:6" x14ac:dyDescent="0.15">
      <c r="A37" s="591">
        <v>28</v>
      </c>
      <c r="B37" s="592" t="s">
        <v>228</v>
      </c>
      <c r="C37" s="593">
        <v>204300</v>
      </c>
      <c r="D37" s="593">
        <v>528100</v>
      </c>
      <c r="E37" s="593">
        <v>520600</v>
      </c>
      <c r="F37" s="594">
        <v>1253000</v>
      </c>
    </row>
    <row r="38" spans="1:6" x14ac:dyDescent="0.15">
      <c r="A38" s="591">
        <v>29</v>
      </c>
      <c r="B38" s="592" t="s">
        <v>229</v>
      </c>
      <c r="C38" s="593">
        <v>807600</v>
      </c>
      <c r="D38" s="593">
        <v>390500</v>
      </c>
      <c r="E38" s="593">
        <v>465200</v>
      </c>
      <c r="F38" s="594">
        <v>1663300</v>
      </c>
    </row>
    <row r="39" spans="1:6" x14ac:dyDescent="0.15">
      <c r="A39" s="591">
        <v>30</v>
      </c>
      <c r="B39" s="592" t="s">
        <v>230</v>
      </c>
      <c r="C39" s="593">
        <v>99200</v>
      </c>
      <c r="D39" s="593">
        <v>159900</v>
      </c>
      <c r="E39" s="593">
        <v>198000</v>
      </c>
      <c r="F39" s="594">
        <v>457100</v>
      </c>
    </row>
    <row r="40" spans="1:6" x14ac:dyDescent="0.15">
      <c r="A40" s="591">
        <v>31</v>
      </c>
      <c r="B40" s="592" t="s">
        <v>231</v>
      </c>
      <c r="C40" s="593">
        <v>296100</v>
      </c>
      <c r="D40" s="593">
        <v>329900</v>
      </c>
      <c r="E40" s="593">
        <v>368400</v>
      </c>
      <c r="F40" s="594">
        <v>994400</v>
      </c>
    </row>
    <row r="41" spans="1:6" x14ac:dyDescent="0.15">
      <c r="A41" s="591">
        <v>32</v>
      </c>
      <c r="B41" s="592" t="s">
        <v>280</v>
      </c>
      <c r="C41" s="593">
        <v>43800</v>
      </c>
      <c r="D41" s="593">
        <v>91400</v>
      </c>
      <c r="E41" s="593">
        <v>93500</v>
      </c>
      <c r="F41" s="594">
        <v>228700</v>
      </c>
    </row>
    <row r="42" spans="1:6" x14ac:dyDescent="0.15">
      <c r="A42" s="591">
        <v>33</v>
      </c>
      <c r="B42" s="592" t="s">
        <v>232</v>
      </c>
      <c r="C42" s="593">
        <v>242600</v>
      </c>
      <c r="D42" s="593">
        <v>251900</v>
      </c>
      <c r="E42" s="593">
        <v>488800</v>
      </c>
      <c r="F42" s="594">
        <v>983300</v>
      </c>
    </row>
    <row r="43" spans="1:6" x14ac:dyDescent="0.15">
      <c r="A43" s="591">
        <v>34</v>
      </c>
      <c r="B43" s="592" t="s">
        <v>233</v>
      </c>
      <c r="C43" s="593">
        <v>162700</v>
      </c>
      <c r="D43" s="593">
        <v>578000</v>
      </c>
      <c r="E43" s="593">
        <v>306400</v>
      </c>
      <c r="F43" s="594">
        <v>1047100</v>
      </c>
    </row>
    <row r="44" spans="1:6" x14ac:dyDescent="0.15">
      <c r="A44" s="591">
        <v>35</v>
      </c>
      <c r="B44" s="592" t="s">
        <v>234</v>
      </c>
      <c r="C44" s="593">
        <v>350300</v>
      </c>
      <c r="D44" s="593">
        <v>400900</v>
      </c>
      <c r="E44" s="593">
        <v>344200</v>
      </c>
      <c r="F44" s="594">
        <v>1095400</v>
      </c>
    </row>
    <row r="45" spans="1:6" x14ac:dyDescent="0.15">
      <c r="A45" s="591">
        <v>36</v>
      </c>
      <c r="B45" s="592" t="s">
        <v>235</v>
      </c>
      <c r="C45" s="593">
        <v>175200</v>
      </c>
      <c r="D45" s="593">
        <v>528500</v>
      </c>
      <c r="E45" s="593">
        <v>602800</v>
      </c>
      <c r="F45" s="594">
        <v>1306500</v>
      </c>
    </row>
    <row r="46" spans="1:6" x14ac:dyDescent="0.15">
      <c r="A46" s="591">
        <v>37</v>
      </c>
      <c r="B46" s="592" t="s">
        <v>236</v>
      </c>
      <c r="C46" s="593">
        <v>284300</v>
      </c>
      <c r="D46" s="593">
        <v>480100</v>
      </c>
      <c r="E46" s="593">
        <v>812700</v>
      </c>
      <c r="F46" s="594">
        <v>1577100</v>
      </c>
    </row>
    <row r="47" spans="1:6" x14ac:dyDescent="0.15">
      <c r="A47" s="591">
        <v>38</v>
      </c>
      <c r="B47" s="592" t="s">
        <v>237</v>
      </c>
      <c r="C47" s="593">
        <v>129900</v>
      </c>
      <c r="D47" s="593">
        <v>143000</v>
      </c>
      <c r="E47" s="593">
        <v>225400</v>
      </c>
      <c r="F47" s="594">
        <v>498300</v>
      </c>
    </row>
    <row r="48" spans="1:6" x14ac:dyDescent="0.15">
      <c r="A48" s="591">
        <v>39</v>
      </c>
      <c r="B48" s="592" t="s">
        <v>238</v>
      </c>
      <c r="C48" s="593">
        <v>103200</v>
      </c>
      <c r="D48" s="593">
        <v>75700</v>
      </c>
      <c r="E48" s="593">
        <v>221800</v>
      </c>
      <c r="F48" s="594">
        <v>400700</v>
      </c>
    </row>
    <row r="49" spans="1:6" x14ac:dyDescent="0.15">
      <c r="A49" s="591">
        <v>40</v>
      </c>
      <c r="B49" s="592" t="s">
        <v>239</v>
      </c>
      <c r="C49" s="593">
        <v>123200</v>
      </c>
      <c r="D49" s="593">
        <v>127300</v>
      </c>
      <c r="E49" s="593">
        <v>142200</v>
      </c>
      <c r="F49" s="594">
        <v>392700</v>
      </c>
    </row>
    <row r="50" spans="1:6" x14ac:dyDescent="0.15">
      <c r="A50" s="591">
        <v>41</v>
      </c>
      <c r="B50" s="592" t="s">
        <v>240</v>
      </c>
      <c r="C50" s="593">
        <v>258800</v>
      </c>
      <c r="D50" s="593">
        <v>347300</v>
      </c>
      <c r="E50" s="593">
        <v>353500</v>
      </c>
      <c r="F50" s="594">
        <v>959600</v>
      </c>
    </row>
    <row r="51" spans="1:6" x14ac:dyDescent="0.15">
      <c r="A51" s="591">
        <v>42</v>
      </c>
      <c r="B51" s="592" t="s">
        <v>241</v>
      </c>
      <c r="C51" s="593">
        <v>311900</v>
      </c>
      <c r="D51" s="593">
        <v>281000</v>
      </c>
      <c r="E51" s="593">
        <v>377000</v>
      </c>
      <c r="F51" s="594">
        <v>969900</v>
      </c>
    </row>
    <row r="52" spans="1:6" x14ac:dyDescent="0.15">
      <c r="A52" s="591">
        <v>43</v>
      </c>
      <c r="B52" s="592" t="s">
        <v>242</v>
      </c>
      <c r="C52" s="593">
        <v>189300</v>
      </c>
      <c r="D52" s="593">
        <v>193800</v>
      </c>
      <c r="E52" s="593">
        <v>212400</v>
      </c>
      <c r="F52" s="594">
        <v>595500</v>
      </c>
    </row>
    <row r="53" spans="1:6" x14ac:dyDescent="0.15">
      <c r="A53" s="591">
        <v>44</v>
      </c>
      <c r="B53" s="592" t="s">
        <v>243</v>
      </c>
      <c r="C53" s="593">
        <v>107500</v>
      </c>
      <c r="D53" s="593">
        <v>166200</v>
      </c>
      <c r="E53" s="593">
        <v>260100</v>
      </c>
      <c r="F53" s="594">
        <v>533800</v>
      </c>
    </row>
    <row r="54" spans="1:6" x14ac:dyDescent="0.15">
      <c r="A54" s="591">
        <v>45</v>
      </c>
      <c r="B54" s="592" t="s">
        <v>244</v>
      </c>
      <c r="C54" s="593">
        <v>325500</v>
      </c>
      <c r="D54" s="593">
        <v>244100</v>
      </c>
      <c r="E54" s="593">
        <v>291100</v>
      </c>
      <c r="F54" s="594">
        <v>860700</v>
      </c>
    </row>
    <row r="55" spans="1:6" x14ac:dyDescent="0.15">
      <c r="A55" s="591">
        <v>46</v>
      </c>
      <c r="B55" s="592" t="s">
        <v>245</v>
      </c>
      <c r="C55" s="593">
        <v>180600</v>
      </c>
      <c r="D55" s="593">
        <v>119900</v>
      </c>
      <c r="E55" s="593">
        <v>179800</v>
      </c>
      <c r="F55" s="594">
        <v>480300</v>
      </c>
    </row>
    <row r="56" spans="1:6" x14ac:dyDescent="0.15">
      <c r="A56" s="591">
        <v>47</v>
      </c>
      <c r="B56" s="592" t="s">
        <v>246</v>
      </c>
      <c r="C56" s="593">
        <v>94200</v>
      </c>
      <c r="D56" s="593">
        <v>96400</v>
      </c>
      <c r="E56" s="593">
        <v>148400</v>
      </c>
      <c r="F56" s="594">
        <v>339000</v>
      </c>
    </row>
    <row r="57" spans="1:6" x14ac:dyDescent="0.15">
      <c r="A57" s="591" t="s">
        <v>247</v>
      </c>
      <c r="B57" s="592"/>
      <c r="C57" s="593">
        <v>11414300</v>
      </c>
      <c r="D57" s="593">
        <v>15889700</v>
      </c>
      <c r="E57" s="593">
        <v>21636600</v>
      </c>
      <c r="F57" s="594">
        <v>48940600</v>
      </c>
    </row>
    <row r="58" spans="1:6" ht="14.25" thickBot="1" x14ac:dyDescent="0.2">
      <c r="A58" s="595" t="s">
        <v>248</v>
      </c>
      <c r="B58" s="596"/>
      <c r="C58" s="597">
        <v>11954000</v>
      </c>
      <c r="D58" s="597">
        <v>17580300</v>
      </c>
      <c r="E58" s="597">
        <v>23531700</v>
      </c>
      <c r="F58" s="598">
        <v>53066000</v>
      </c>
    </row>
    <row r="59" spans="1:6" ht="14.25" thickBot="1" x14ac:dyDescent="0.2">
      <c r="A59" s="724" t="s">
        <v>249</v>
      </c>
      <c r="B59" s="725"/>
      <c r="C59" s="607">
        <v>328822800</v>
      </c>
      <c r="D59" s="607">
        <v>340993700</v>
      </c>
      <c r="E59" s="607">
        <v>322234900</v>
      </c>
      <c r="F59" s="608">
        <v>992051400</v>
      </c>
    </row>
    <row r="60" spans="1:6" ht="14.25" thickBot="1" x14ac:dyDescent="0.2">
      <c r="A60" s="595" t="s">
        <v>341</v>
      </c>
      <c r="B60" s="596"/>
      <c r="C60" s="597">
        <v>159</v>
      </c>
      <c r="D60" s="597">
        <v>244</v>
      </c>
      <c r="E60" s="597">
        <v>787</v>
      </c>
      <c r="F60" s="598">
        <v>1190</v>
      </c>
    </row>
  </sheetData>
  <mergeCells count="2">
    <mergeCell ref="A2:F2"/>
    <mergeCell ref="A59:B59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DI61"/>
  <sheetViews>
    <sheetView topLeftCell="CO1" zoomScale="80" zoomScaleNormal="80" workbookViewId="0">
      <pane xSplit="6" ySplit="8" topLeftCell="CU15" activePane="bottomRight" state="frozen"/>
      <selection activeCell="CO1" sqref="CO1"/>
      <selection pane="topRight" activeCell="CU1" sqref="CU1"/>
      <selection pane="bottomLeft" activeCell="CO9" sqref="CO9"/>
      <selection pane="bottomRight" activeCell="CU19" sqref="CU19:CU26"/>
    </sheetView>
  </sheetViews>
  <sheetFormatPr defaultRowHeight="13.5" customHeight="1" x14ac:dyDescent="0.15"/>
  <cols>
    <col min="1" max="1" width="4.5" style="1" hidden="1" customWidth="1"/>
    <col min="2" max="2" width="6.125" style="1" hidden="1" customWidth="1"/>
    <col min="3" max="3" width="2.375" style="1" hidden="1" customWidth="1"/>
    <col min="4" max="4" width="6.125" style="1" hidden="1" customWidth="1"/>
    <col min="5" max="5" width="9.75" style="1" hidden="1" customWidth="1"/>
    <col min="6" max="7" width="12.875" style="1" hidden="1" customWidth="1"/>
    <col min="8" max="8" width="10.375" style="1" hidden="1" customWidth="1"/>
    <col min="9" max="9" width="13.875" style="1" hidden="1" customWidth="1"/>
    <col min="10" max="10" width="13.75" style="1" hidden="1" customWidth="1"/>
    <col min="11" max="11" width="3.375" style="1" hidden="1" customWidth="1"/>
    <col min="12" max="12" width="11.625" style="1" hidden="1" customWidth="1"/>
    <col min="13" max="13" width="12.875" style="1" hidden="1" customWidth="1"/>
    <col min="14" max="14" width="10.375" style="1" hidden="1" customWidth="1"/>
    <col min="15" max="15" width="14" style="1" hidden="1" customWidth="1"/>
    <col min="16" max="16" width="13.75" style="1" hidden="1" customWidth="1"/>
    <col min="17" max="17" width="1.125" style="21" hidden="1" customWidth="1"/>
    <col min="18" max="18" width="5.5" style="1" hidden="1" customWidth="1"/>
    <col min="19" max="19" width="10.125" style="1" hidden="1" customWidth="1"/>
    <col min="20" max="20" width="13.75" style="1" hidden="1" customWidth="1"/>
    <col min="21" max="21" width="6.875" style="1" hidden="1" customWidth="1"/>
    <col min="22" max="22" width="4" style="1" hidden="1" customWidth="1"/>
    <col min="23" max="23" width="6" style="1" hidden="1" customWidth="1"/>
    <col min="24" max="24" width="1.75" style="1" hidden="1" customWidth="1"/>
    <col min="25" max="25" width="6" style="1" hidden="1" customWidth="1"/>
    <col min="26" max="26" width="9.75" style="1" hidden="1" customWidth="1"/>
    <col min="27" max="27" width="11.625" style="1" hidden="1" customWidth="1"/>
    <col min="28" max="28" width="13.875" style="1" hidden="1" customWidth="1"/>
    <col min="29" max="29" width="10.875" style="1" hidden="1" customWidth="1"/>
    <col min="30" max="30" width="14.75" style="1" hidden="1" customWidth="1"/>
    <col min="31" max="31" width="14.875" style="1" hidden="1" customWidth="1"/>
    <col min="32" max="32" width="9.875" style="1" hidden="1" customWidth="1"/>
    <col min="33" max="33" width="1.625" style="1" hidden="1" customWidth="1"/>
    <col min="34" max="34" width="17.5" style="1" hidden="1" customWidth="1"/>
    <col min="35" max="35" width="12" style="1" hidden="1" customWidth="1"/>
    <col min="36" max="36" width="13" style="1" hidden="1" customWidth="1"/>
    <col min="37" max="37" width="10.75" style="1" hidden="1" customWidth="1"/>
    <col min="38" max="38" width="14.375" style="1" hidden="1" customWidth="1"/>
    <col min="39" max="39" width="13.5" style="1" hidden="1" customWidth="1"/>
    <col min="40" max="40" width="3.5" style="1" hidden="1" customWidth="1"/>
    <col min="41" max="41" width="4.5" style="1" hidden="1" customWidth="1"/>
    <col min="42" max="42" width="6.125" style="1" hidden="1" customWidth="1"/>
    <col min="43" max="43" width="2.375" style="1" hidden="1" customWidth="1"/>
    <col min="44" max="44" width="6.125" style="1" hidden="1" customWidth="1"/>
    <col min="45" max="45" width="9.75" style="1" hidden="1" customWidth="1"/>
    <col min="46" max="47" width="12.875" style="1" hidden="1" customWidth="1"/>
    <col min="48" max="48" width="10.375" style="1" hidden="1" customWidth="1"/>
    <col min="49" max="49" width="13.875" style="1" hidden="1" customWidth="1"/>
    <col min="50" max="50" width="13.75" style="1" hidden="1" customWidth="1"/>
    <col min="51" max="51" width="3.375" style="1" hidden="1" customWidth="1"/>
    <col min="52" max="52" width="11.625" style="1" hidden="1" customWidth="1"/>
    <col min="53" max="53" width="12.875" style="1" hidden="1" customWidth="1"/>
    <col min="54" max="54" width="10.375" style="1" hidden="1" customWidth="1"/>
    <col min="55" max="55" width="14" style="1" hidden="1" customWidth="1"/>
    <col min="56" max="56" width="13.75" style="1" hidden="1" customWidth="1"/>
    <col min="57" max="57" width="1.125" style="21" hidden="1" customWidth="1"/>
    <col min="58" max="58" width="5.5" style="1" hidden="1" customWidth="1"/>
    <col min="59" max="59" width="10.125" style="1" hidden="1" customWidth="1"/>
    <col min="60" max="60" width="13.75" style="1" hidden="1" customWidth="1"/>
    <col min="61" max="61" width="6.875" style="1" hidden="1" customWidth="1"/>
    <col min="62" max="62" width="3.5" style="1" hidden="1" customWidth="1"/>
    <col min="63" max="63" width="6.5" style="1" hidden="1" customWidth="1"/>
    <col min="64" max="64" width="1.75" style="1" hidden="1" customWidth="1"/>
    <col min="65" max="65" width="6.5" style="1" hidden="1" customWidth="1"/>
    <col min="66" max="66" width="10.25" style="1" hidden="1" customWidth="1"/>
    <col min="67" max="67" width="11.625" style="1" hidden="1" customWidth="1"/>
    <col min="68" max="68" width="12.125" style="1" hidden="1" customWidth="1"/>
    <col min="69" max="69" width="9.875" style="1" hidden="1" customWidth="1"/>
    <col min="70" max="70" width="14.25" style="1" hidden="1" customWidth="1"/>
    <col min="71" max="71" width="14.875" style="1" hidden="1" customWidth="1"/>
    <col min="72" max="72" width="11.625" style="1" hidden="1" customWidth="1"/>
    <col min="73" max="73" width="12.375" style="1" hidden="1" customWidth="1"/>
    <col min="74" max="74" width="9.875" style="1" hidden="1" customWidth="1"/>
    <col min="75" max="75" width="13" style="1" hidden="1" customWidth="1"/>
    <col min="76" max="76" width="14.5" style="1" hidden="1" customWidth="1"/>
    <col min="77" max="77" width="11.5" style="1" hidden="1" customWidth="1"/>
    <col min="78" max="78" width="11.75" style="1" hidden="1" customWidth="1"/>
    <col min="79" max="79" width="11.25" style="1" hidden="1" customWidth="1"/>
    <col min="80" max="80" width="13.625" style="1" hidden="1" customWidth="1"/>
    <col min="81" max="81" width="13.75" style="1" hidden="1" customWidth="1"/>
    <col min="82" max="82" width="8.125" style="1" hidden="1" customWidth="1"/>
    <col min="83" max="83" width="7" style="21" hidden="1" customWidth="1"/>
    <col min="84" max="84" width="6.375" style="21" hidden="1" customWidth="1"/>
    <col min="85" max="85" width="1" style="21" hidden="1" customWidth="1"/>
    <col min="86" max="86" width="13.875" style="1" hidden="1" customWidth="1"/>
    <col min="87" max="87" width="11.875" style="1" hidden="1" customWidth="1"/>
    <col min="88" max="88" width="3.75" style="1" hidden="1" customWidth="1"/>
    <col min="89" max="89" width="2.75" style="1" hidden="1" customWidth="1"/>
    <col min="90" max="90" width="10.125" style="1" hidden="1" customWidth="1"/>
    <col min="91" max="91" width="10.875" style="1" hidden="1" customWidth="1"/>
    <col min="92" max="92" width="4.375" style="1" hidden="1" customWidth="1"/>
    <col min="93" max="93" width="0.875" style="1" customWidth="1"/>
    <col min="94" max="94" width="4.875" style="1" customWidth="1"/>
    <col min="95" max="95" width="6.25" style="1" customWidth="1"/>
    <col min="96" max="96" width="1.75" style="1" customWidth="1"/>
    <col min="97" max="97" width="6.25" style="1" customWidth="1"/>
    <col min="98" max="98" width="11.75" style="1" customWidth="1"/>
    <col min="99" max="99" width="15.5" style="1" customWidth="1"/>
    <col min="100" max="100" width="12.625" style="1" customWidth="1"/>
    <col min="101" max="102" width="13" style="1" customWidth="1"/>
    <col min="103" max="103" width="11.625" style="1" customWidth="1"/>
    <col min="104" max="104" width="12.375" style="1" customWidth="1"/>
    <col min="105" max="105" width="12.25" style="1" customWidth="1"/>
    <col min="106" max="106" width="11.875" style="1" customWidth="1"/>
    <col min="107" max="107" width="13.125" style="1" customWidth="1"/>
    <col min="108" max="108" width="1.25" style="1" customWidth="1"/>
    <col min="109" max="109" width="13" style="1" customWidth="1"/>
    <col min="110" max="110" width="7" style="1" customWidth="1"/>
    <col min="111" max="111" width="9" style="1"/>
    <col min="112" max="112" width="13.25" style="1" customWidth="1"/>
    <col min="113" max="16384" width="9" style="1"/>
  </cols>
  <sheetData>
    <row r="1" spans="1:113" ht="18" customHeight="1" x14ac:dyDescent="0.15">
      <c r="AD1" s="685" t="s">
        <v>77</v>
      </c>
      <c r="AE1" s="686"/>
      <c r="BR1" s="685"/>
      <c r="BS1" s="686"/>
      <c r="CB1" s="685"/>
      <c r="CC1" s="686"/>
      <c r="CD1" s="92"/>
      <c r="CE1" s="275"/>
      <c r="CF1" s="275"/>
      <c r="CG1" s="275"/>
      <c r="CV1" s="683" t="s">
        <v>131</v>
      </c>
      <c r="CW1" s="684"/>
      <c r="CX1" s="684"/>
      <c r="CY1" s="684"/>
      <c r="CZ1" s="684"/>
      <c r="DA1" s="684"/>
      <c r="DB1" s="684"/>
      <c r="DC1" s="684"/>
      <c r="DD1" s="684"/>
      <c r="DE1" s="684"/>
    </row>
    <row r="2" spans="1:113" ht="9" customHeight="1" x14ac:dyDescent="0.15">
      <c r="AD2" s="390"/>
      <c r="AE2" s="391"/>
      <c r="BR2" s="390"/>
      <c r="BS2" s="391"/>
      <c r="CB2" s="390"/>
      <c r="CC2" s="391"/>
      <c r="CD2" s="92"/>
      <c r="CE2" s="275"/>
      <c r="CF2" s="275"/>
      <c r="CG2" s="275"/>
      <c r="CV2" s="393"/>
      <c r="CW2" s="393"/>
      <c r="CX2" s="407"/>
      <c r="CY2" s="393"/>
      <c r="CZ2" s="393"/>
      <c r="DA2" s="393"/>
      <c r="DB2" s="405"/>
      <c r="DC2" s="393"/>
      <c r="DE2" s="395"/>
    </row>
    <row r="3" spans="1:113" ht="9" customHeight="1" x14ac:dyDescent="0.15">
      <c r="AD3" s="390"/>
      <c r="AE3" s="391"/>
      <c r="BR3" s="390"/>
      <c r="BS3" s="391"/>
      <c r="CB3" s="390"/>
      <c r="CC3" s="391"/>
      <c r="CD3" s="92"/>
      <c r="CE3" s="275"/>
      <c r="CF3" s="275"/>
      <c r="CG3" s="275"/>
      <c r="CV3" s="393"/>
      <c r="CW3" s="393"/>
      <c r="CX3" s="407"/>
      <c r="CY3" s="393"/>
      <c r="CZ3" s="393"/>
      <c r="DA3" s="393"/>
      <c r="DB3" s="405"/>
      <c r="DC3" s="393"/>
      <c r="DE3" s="395"/>
    </row>
    <row r="4" spans="1:113" ht="21.75" customHeight="1" x14ac:dyDescent="0.15">
      <c r="A4" s="2" t="s">
        <v>24</v>
      </c>
      <c r="S4" s="128"/>
      <c r="T4" s="149"/>
      <c r="V4" s="102" t="s">
        <v>44</v>
      </c>
      <c r="AO4" s="2" t="s">
        <v>24</v>
      </c>
      <c r="BG4" s="128"/>
      <c r="BH4" s="149"/>
      <c r="BJ4" s="102" t="s">
        <v>107</v>
      </c>
      <c r="BZ4" s="696" t="s">
        <v>108</v>
      </c>
      <c r="CA4" s="696"/>
      <c r="CB4" s="697"/>
      <c r="CL4" s="128"/>
      <c r="CM4" s="149"/>
      <c r="CP4" s="2" t="s">
        <v>165</v>
      </c>
    </row>
    <row r="5" spans="1:113" ht="13.5" customHeight="1" x14ac:dyDescent="0.15">
      <c r="A5" s="2"/>
      <c r="S5" s="128"/>
      <c r="T5" s="149"/>
      <c r="V5" s="102"/>
      <c r="AO5" s="2"/>
      <c r="BG5" s="128"/>
      <c r="BH5" s="149"/>
      <c r="BJ5" s="102"/>
      <c r="BZ5" s="394"/>
      <c r="CA5" s="394"/>
      <c r="CB5" s="92"/>
      <c r="CL5" s="128"/>
      <c r="CM5" s="149"/>
      <c r="CP5" s="2"/>
    </row>
    <row r="6" spans="1:113" ht="15.75" customHeight="1" thickBot="1" x14ac:dyDescent="0.2">
      <c r="A6" s="2"/>
      <c r="P6" s="52" t="s">
        <v>7</v>
      </c>
      <c r="T6" s="130"/>
      <c r="V6" s="2"/>
      <c r="AE6" s="52" t="s">
        <v>7</v>
      </c>
      <c r="AO6" s="2"/>
      <c r="BD6" s="52" t="s">
        <v>7</v>
      </c>
      <c r="BH6" s="130"/>
      <c r="BJ6" s="2"/>
      <c r="BS6" s="52"/>
      <c r="BT6" s="128"/>
      <c r="BX6" s="52"/>
      <c r="CC6" s="52" t="s">
        <v>7</v>
      </c>
      <c r="CD6" s="52"/>
      <c r="CE6" s="276"/>
      <c r="CF6" s="276"/>
      <c r="CG6" s="276"/>
      <c r="CM6" s="130"/>
      <c r="CP6" s="2"/>
      <c r="DC6" s="344" t="s">
        <v>7</v>
      </c>
    </row>
    <row r="7" spans="1:113" ht="33" customHeight="1" x14ac:dyDescent="0.15">
      <c r="A7" s="36"/>
      <c r="B7" s="37"/>
      <c r="C7" s="38"/>
      <c r="D7" s="39"/>
      <c r="E7" s="40"/>
      <c r="F7" s="666" t="s">
        <v>13</v>
      </c>
      <c r="G7" s="667"/>
      <c r="H7" s="667"/>
      <c r="I7" s="667"/>
      <c r="J7" s="668"/>
      <c r="K7" s="73"/>
      <c r="L7" s="22" t="s">
        <v>14</v>
      </c>
      <c r="M7" s="22"/>
      <c r="N7" s="22"/>
      <c r="O7" s="22"/>
      <c r="P7" s="23"/>
      <c r="T7" s="130"/>
      <c r="V7" s="36"/>
      <c r="W7" s="37"/>
      <c r="X7" s="38"/>
      <c r="Y7" s="39"/>
      <c r="Z7" s="37"/>
      <c r="AA7" s="133" t="s">
        <v>35</v>
      </c>
      <c r="AB7" s="22"/>
      <c r="AC7" s="22"/>
      <c r="AD7" s="22"/>
      <c r="AE7" s="23"/>
      <c r="AI7" s="169" t="s">
        <v>35</v>
      </c>
      <c r="AJ7" s="164"/>
      <c r="AK7" s="164"/>
      <c r="AL7" s="164"/>
      <c r="AM7" s="165"/>
      <c r="AO7" s="36"/>
      <c r="AP7" s="37"/>
      <c r="AQ7" s="38"/>
      <c r="AR7" s="39"/>
      <c r="AS7" s="40"/>
      <c r="AT7" s="666" t="s">
        <v>13</v>
      </c>
      <c r="AU7" s="667"/>
      <c r="AV7" s="667"/>
      <c r="AW7" s="667"/>
      <c r="AX7" s="668"/>
      <c r="AY7" s="73"/>
      <c r="AZ7" s="22" t="s">
        <v>14</v>
      </c>
      <c r="BA7" s="22"/>
      <c r="BB7" s="22"/>
      <c r="BC7" s="22"/>
      <c r="BD7" s="23"/>
      <c r="BH7" s="130"/>
      <c r="BJ7" s="216"/>
      <c r="BK7" s="217"/>
      <c r="BL7" s="218"/>
      <c r="BM7" s="219"/>
      <c r="BN7" s="217"/>
      <c r="BO7" s="669" t="s">
        <v>91</v>
      </c>
      <c r="BP7" s="670"/>
      <c r="BQ7" s="670"/>
      <c r="BR7" s="670"/>
      <c r="BS7" s="670"/>
      <c r="BT7" s="313" t="s">
        <v>109</v>
      </c>
      <c r="BU7" s="220"/>
      <c r="BV7" s="220"/>
      <c r="BW7" s="220"/>
      <c r="BX7" s="222"/>
      <c r="BY7" s="221" t="s">
        <v>90</v>
      </c>
      <c r="BZ7" s="220"/>
      <c r="CA7" s="220"/>
      <c r="CB7" s="220"/>
      <c r="CC7" s="222"/>
      <c r="CD7" s="687" t="s">
        <v>104</v>
      </c>
      <c r="CE7" s="689" t="s">
        <v>103</v>
      </c>
      <c r="CF7" s="694" t="s">
        <v>106</v>
      </c>
      <c r="CG7" s="295"/>
      <c r="CM7" s="130"/>
      <c r="CP7" s="509"/>
      <c r="CQ7" s="377"/>
      <c r="CR7" s="378"/>
      <c r="CS7" s="379"/>
      <c r="CT7" s="377"/>
      <c r="CU7" s="456"/>
      <c r="CV7" s="691" t="s">
        <v>3</v>
      </c>
      <c r="CW7" s="692"/>
      <c r="CX7" s="693"/>
      <c r="CY7" s="691" t="s">
        <v>129</v>
      </c>
      <c r="CZ7" s="692"/>
      <c r="DA7" s="692"/>
      <c r="DB7" s="692"/>
      <c r="DC7" s="693"/>
      <c r="DD7" s="383"/>
      <c r="DE7" s="698" t="s">
        <v>132</v>
      </c>
    </row>
    <row r="8" spans="1:113" ht="40.5" customHeight="1" thickBot="1" x14ac:dyDescent="0.2">
      <c r="A8" s="41" t="s">
        <v>0</v>
      </c>
      <c r="B8" s="42"/>
      <c r="C8" s="43" t="s">
        <v>1</v>
      </c>
      <c r="D8" s="44"/>
      <c r="E8" s="45" t="s">
        <v>23</v>
      </c>
      <c r="F8" s="46" t="s">
        <v>22</v>
      </c>
      <c r="G8" s="46" t="s">
        <v>2</v>
      </c>
      <c r="H8" s="46" t="s">
        <v>6</v>
      </c>
      <c r="I8" s="46" t="s">
        <v>3</v>
      </c>
      <c r="J8" s="61" t="s">
        <v>4</v>
      </c>
      <c r="K8" s="74"/>
      <c r="L8" s="50" t="s">
        <v>22</v>
      </c>
      <c r="M8" s="50" t="s">
        <v>2</v>
      </c>
      <c r="N8" s="50" t="s">
        <v>6</v>
      </c>
      <c r="O8" s="50" t="s">
        <v>3</v>
      </c>
      <c r="P8" s="51" t="s">
        <v>4</v>
      </c>
      <c r="V8" s="41" t="s">
        <v>0</v>
      </c>
      <c r="W8" s="671" t="s">
        <v>34</v>
      </c>
      <c r="X8" s="672"/>
      <c r="Y8" s="673"/>
      <c r="Z8" s="42" t="s">
        <v>23</v>
      </c>
      <c r="AA8" s="134" t="s">
        <v>22</v>
      </c>
      <c r="AB8" s="50" t="s">
        <v>2</v>
      </c>
      <c r="AC8" s="50" t="s">
        <v>6</v>
      </c>
      <c r="AD8" s="50" t="s">
        <v>3</v>
      </c>
      <c r="AE8" s="51" t="s">
        <v>4</v>
      </c>
      <c r="AI8" s="170" t="s">
        <v>22</v>
      </c>
      <c r="AJ8" s="166" t="s">
        <v>2</v>
      </c>
      <c r="AK8" s="166" t="s">
        <v>6</v>
      </c>
      <c r="AL8" s="166" t="s">
        <v>3</v>
      </c>
      <c r="AM8" s="167" t="s">
        <v>4</v>
      </c>
      <c r="AO8" s="41" t="s">
        <v>0</v>
      </c>
      <c r="AP8" s="42"/>
      <c r="AQ8" s="43" t="s">
        <v>1</v>
      </c>
      <c r="AR8" s="44"/>
      <c r="AS8" s="45" t="s">
        <v>23</v>
      </c>
      <c r="AT8" s="46" t="s">
        <v>22</v>
      </c>
      <c r="AU8" s="46" t="s">
        <v>2</v>
      </c>
      <c r="AV8" s="46" t="s">
        <v>6</v>
      </c>
      <c r="AW8" s="46" t="s">
        <v>3</v>
      </c>
      <c r="AX8" s="61" t="s">
        <v>4</v>
      </c>
      <c r="AY8" s="74"/>
      <c r="AZ8" s="50" t="s">
        <v>22</v>
      </c>
      <c r="BA8" s="50" t="s">
        <v>2</v>
      </c>
      <c r="BB8" s="50" t="s">
        <v>6</v>
      </c>
      <c r="BC8" s="50" t="s">
        <v>3</v>
      </c>
      <c r="BD8" s="51" t="s">
        <v>4</v>
      </c>
      <c r="BJ8" s="223" t="s">
        <v>0</v>
      </c>
      <c r="BK8" s="674" t="s">
        <v>34</v>
      </c>
      <c r="BL8" s="675"/>
      <c r="BM8" s="676"/>
      <c r="BN8" s="224" t="s">
        <v>23</v>
      </c>
      <c r="BO8" s="225" t="s">
        <v>22</v>
      </c>
      <c r="BP8" s="226" t="s">
        <v>2</v>
      </c>
      <c r="BQ8" s="226" t="s">
        <v>6</v>
      </c>
      <c r="BR8" s="226" t="s">
        <v>3</v>
      </c>
      <c r="BS8" s="227" t="s">
        <v>4</v>
      </c>
      <c r="BT8" s="228" t="s">
        <v>22</v>
      </c>
      <c r="BU8" s="226" t="s">
        <v>2</v>
      </c>
      <c r="BV8" s="226" t="s">
        <v>6</v>
      </c>
      <c r="BW8" s="226" t="s">
        <v>3</v>
      </c>
      <c r="BX8" s="229" t="s">
        <v>4</v>
      </c>
      <c r="BY8" s="228" t="s">
        <v>22</v>
      </c>
      <c r="BZ8" s="226" t="s">
        <v>2</v>
      </c>
      <c r="CA8" s="226" t="s">
        <v>6</v>
      </c>
      <c r="CB8" s="226" t="s">
        <v>3</v>
      </c>
      <c r="CC8" s="229" t="s">
        <v>4</v>
      </c>
      <c r="CD8" s="688"/>
      <c r="CE8" s="690"/>
      <c r="CF8" s="695"/>
      <c r="CG8" s="295"/>
      <c r="CP8" s="488" t="s">
        <v>0</v>
      </c>
      <c r="CQ8" s="380"/>
      <c r="CR8" s="381" t="s">
        <v>1</v>
      </c>
      <c r="CS8" s="382"/>
      <c r="CT8" s="380" t="s">
        <v>23</v>
      </c>
      <c r="CU8" s="457" t="s">
        <v>147</v>
      </c>
      <c r="CV8" s="418" t="s">
        <v>128</v>
      </c>
      <c r="CW8" s="419" t="s">
        <v>124</v>
      </c>
      <c r="CX8" s="417" t="s">
        <v>12</v>
      </c>
      <c r="CY8" s="422" t="s">
        <v>125</v>
      </c>
      <c r="CZ8" s="406" t="s">
        <v>126</v>
      </c>
      <c r="DA8" s="423" t="s">
        <v>127</v>
      </c>
      <c r="DB8" s="406" t="s">
        <v>130</v>
      </c>
      <c r="DC8" s="417" t="s">
        <v>12</v>
      </c>
      <c r="DD8" s="383"/>
      <c r="DE8" s="699"/>
      <c r="DH8" s="30"/>
    </row>
    <row r="9" spans="1:113" ht="48" customHeight="1" thickBot="1" x14ac:dyDescent="0.2">
      <c r="A9" s="26" t="s">
        <v>18</v>
      </c>
      <c r="B9" s="27">
        <v>41734</v>
      </c>
      <c r="C9" s="28" t="s">
        <v>11</v>
      </c>
      <c r="D9" s="29">
        <v>41736</v>
      </c>
      <c r="E9" s="109" t="s">
        <v>19</v>
      </c>
      <c r="F9" s="110">
        <v>63575000</v>
      </c>
      <c r="G9" s="62">
        <v>276768000</v>
      </c>
      <c r="H9" s="62">
        <v>1502000</v>
      </c>
      <c r="I9" s="62">
        <v>273002000</v>
      </c>
      <c r="J9" s="62">
        <f t="shared" ref="J9:J25" si="0">SUM(F9:I9)</f>
        <v>614847000</v>
      </c>
      <c r="K9" s="677" t="s">
        <v>36</v>
      </c>
      <c r="L9" s="34">
        <v>65564000</v>
      </c>
      <c r="M9" s="34">
        <v>421357200</v>
      </c>
      <c r="N9" s="34">
        <v>1972500</v>
      </c>
      <c r="O9" s="34">
        <v>516022500</v>
      </c>
      <c r="P9" s="35">
        <f t="shared" ref="P9:P25" si="1">SUM(L9:O9)</f>
        <v>1004916200</v>
      </c>
      <c r="S9" s="657" t="s">
        <v>57</v>
      </c>
      <c r="T9" s="657"/>
      <c r="U9" s="101"/>
      <c r="V9" s="141" t="s">
        <v>83</v>
      </c>
      <c r="W9" s="27"/>
      <c r="X9" s="28"/>
      <c r="Y9" s="29"/>
      <c r="Z9" s="109" t="s">
        <v>19</v>
      </c>
      <c r="AA9" s="135">
        <f>ROUND(L9*$T$25,-3)+3328700</f>
        <v>58795700</v>
      </c>
      <c r="AB9" s="105" t="e">
        <f>ROUND(M9*#REF!,-3)+21299200</f>
        <v>#REF!</v>
      </c>
      <c r="AC9" s="105">
        <f>ROUND(N9,-3)+222900</f>
        <v>2195900</v>
      </c>
      <c r="AD9" s="105" t="e">
        <f>ROUND(O9*#REF!*1.06,-3)+29875700</f>
        <v>#REF!</v>
      </c>
      <c r="AE9" s="106" t="e">
        <f>SUM(AA9:AD9)</f>
        <v>#REF!</v>
      </c>
      <c r="AH9" s="171" t="s">
        <v>70</v>
      </c>
      <c r="AI9" s="175" t="e">
        <f>AA9+AA10+AA12+#REF!</f>
        <v>#REF!</v>
      </c>
      <c r="AJ9" s="176" t="e">
        <f>AB9+AB10+AB12+#REF!</f>
        <v>#REF!</v>
      </c>
      <c r="AK9" s="176" t="e">
        <f>AC9+AC10+AC12+#REF!</f>
        <v>#REF!</v>
      </c>
      <c r="AL9" s="176" t="e">
        <f>AD9+AD10+AD12+#REF!</f>
        <v>#REF!</v>
      </c>
      <c r="AM9" s="177" t="e">
        <f t="shared" ref="AM9:AM16" si="2">SUM(AI9:AL9)</f>
        <v>#REF!</v>
      </c>
      <c r="AO9" s="26" t="s">
        <v>18</v>
      </c>
      <c r="AP9" s="27">
        <v>41734</v>
      </c>
      <c r="AQ9" s="28" t="s">
        <v>11</v>
      </c>
      <c r="AR9" s="29">
        <v>41736</v>
      </c>
      <c r="AS9" s="109" t="s">
        <v>19</v>
      </c>
      <c r="AT9" s="110">
        <v>63575000</v>
      </c>
      <c r="AU9" s="62">
        <v>276768000</v>
      </c>
      <c r="AV9" s="62">
        <v>1502000</v>
      </c>
      <c r="AW9" s="62">
        <v>273002000</v>
      </c>
      <c r="AX9" s="62">
        <f t="shared" ref="AX9:AX25" si="3">SUM(AT9:AW9)</f>
        <v>614847000</v>
      </c>
      <c r="AY9" s="677" t="s">
        <v>36</v>
      </c>
      <c r="AZ9" s="34">
        <v>65564000</v>
      </c>
      <c r="BA9" s="34">
        <v>421357200</v>
      </c>
      <c r="BB9" s="34">
        <v>1972500</v>
      </c>
      <c r="BC9" s="34">
        <v>516022500</v>
      </c>
      <c r="BD9" s="35">
        <f t="shared" ref="BD9:BD18" si="4">SUM(AZ9:BC9)</f>
        <v>1004916200</v>
      </c>
      <c r="BG9" s="657" t="s">
        <v>57</v>
      </c>
      <c r="BH9" s="657"/>
      <c r="BI9" s="101"/>
      <c r="BJ9" s="236" t="s">
        <v>83</v>
      </c>
      <c r="BK9" s="237">
        <v>42104</v>
      </c>
      <c r="BL9" s="238" t="s">
        <v>11</v>
      </c>
      <c r="BM9" s="239">
        <f t="shared" ref="BM9:BM22" si="5">BK9+2</f>
        <v>42106</v>
      </c>
      <c r="BN9" s="240" t="s">
        <v>19</v>
      </c>
      <c r="BO9" s="241">
        <v>58795700</v>
      </c>
      <c r="BP9" s="242">
        <v>450241200</v>
      </c>
      <c r="BQ9" s="242">
        <v>2195900</v>
      </c>
      <c r="BR9" s="242">
        <v>592721700</v>
      </c>
      <c r="BS9" s="243">
        <f>SUM(BO9:BR9)</f>
        <v>1103954500</v>
      </c>
      <c r="BT9" s="244">
        <v>43399400</v>
      </c>
      <c r="BU9" s="242">
        <v>350900000</v>
      </c>
      <c r="BV9" s="242">
        <v>1111700</v>
      </c>
      <c r="BW9" s="242">
        <v>472164700</v>
      </c>
      <c r="BX9" s="245">
        <f t="shared" ref="BX9:BX22" si="6">SUM(BT9:BW9)</f>
        <v>867575800</v>
      </c>
      <c r="BY9" s="244">
        <f t="shared" ref="BY9:CB22" si="7">BT9-+BO9</f>
        <v>-15396300</v>
      </c>
      <c r="BZ9" s="242">
        <f t="shared" si="7"/>
        <v>-99341200</v>
      </c>
      <c r="CA9" s="242">
        <f t="shared" si="7"/>
        <v>-1084200</v>
      </c>
      <c r="CB9" s="242">
        <f t="shared" si="7"/>
        <v>-120557000</v>
      </c>
      <c r="CC9" s="245">
        <f t="shared" ref="CC9:CC22" si="8">SUM(BY9:CB9)</f>
        <v>-236378700</v>
      </c>
      <c r="CD9" s="245">
        <v>176</v>
      </c>
      <c r="CE9" s="270" t="s">
        <v>93</v>
      </c>
      <c r="CF9" s="271" t="s">
        <v>92</v>
      </c>
      <c r="CG9" s="296"/>
      <c r="CH9" s="303" t="s">
        <v>101</v>
      </c>
      <c r="CI9" s="303" t="s">
        <v>102</v>
      </c>
      <c r="CL9" s="657" t="s">
        <v>119</v>
      </c>
      <c r="CM9" s="657"/>
      <c r="CN9" s="101"/>
      <c r="CO9" s="101"/>
      <c r="CP9" s="141" t="s">
        <v>156</v>
      </c>
      <c r="CQ9" s="368">
        <v>45390</v>
      </c>
      <c r="CR9" s="369" t="s">
        <v>11</v>
      </c>
      <c r="CS9" s="370">
        <v>45392</v>
      </c>
      <c r="CT9" s="479" t="s">
        <v>176</v>
      </c>
      <c r="CU9" s="461" t="s">
        <v>168</v>
      </c>
      <c r="CV9" s="209">
        <f>'1-1'!F18</f>
        <v>4419700</v>
      </c>
      <c r="CW9" s="396">
        <f>'1-1'!F54</f>
        <v>42800400</v>
      </c>
      <c r="CX9" s="106">
        <f>SUM(CV9:CW9)</f>
        <v>47220100</v>
      </c>
      <c r="CY9" s="409">
        <f>'1-1'!F10</f>
        <v>89442100</v>
      </c>
      <c r="CZ9" s="105">
        <f>'1-1'!F8</f>
        <v>141113600</v>
      </c>
      <c r="DA9" s="105">
        <f>'1-1'!F9</f>
        <v>89493000</v>
      </c>
      <c r="DB9" s="105">
        <f>'1-1'!F11</f>
        <v>409497100</v>
      </c>
      <c r="DC9" s="106">
        <f>SUM(CY9:DB9)</f>
        <v>729545800</v>
      </c>
      <c r="DE9" s="400">
        <f>CX9+DC9</f>
        <v>776765900</v>
      </c>
      <c r="DH9" s="47"/>
      <c r="DI9" s="47"/>
    </row>
    <row r="10" spans="1:113" ht="48" customHeight="1" x14ac:dyDescent="0.15">
      <c r="A10" s="24" t="s">
        <v>37</v>
      </c>
      <c r="B10" s="3">
        <v>41772</v>
      </c>
      <c r="C10" s="4" t="s">
        <v>11</v>
      </c>
      <c r="D10" s="5">
        <v>41774</v>
      </c>
      <c r="E10" s="111" t="s">
        <v>20</v>
      </c>
      <c r="F10" s="81">
        <v>37188000</v>
      </c>
      <c r="G10" s="80">
        <v>173001000</v>
      </c>
      <c r="H10" s="80">
        <v>1203000</v>
      </c>
      <c r="I10" s="82">
        <v>123056000</v>
      </c>
      <c r="J10" s="63">
        <f t="shared" si="0"/>
        <v>334448000</v>
      </c>
      <c r="K10" s="678"/>
      <c r="L10" s="6">
        <v>37184100</v>
      </c>
      <c r="M10" s="6">
        <v>248598800</v>
      </c>
      <c r="N10" s="6">
        <v>1756500</v>
      </c>
      <c r="O10" s="6">
        <v>284327100</v>
      </c>
      <c r="P10" s="7">
        <f t="shared" si="1"/>
        <v>571866500</v>
      </c>
      <c r="Q10" s="53"/>
      <c r="S10" s="93"/>
      <c r="T10" s="94" t="s">
        <v>59</v>
      </c>
      <c r="U10" s="101"/>
      <c r="V10" s="139" t="s">
        <v>84</v>
      </c>
      <c r="W10" s="3"/>
      <c r="X10" s="4"/>
      <c r="Y10" s="5"/>
      <c r="Z10" s="111" t="s">
        <v>20</v>
      </c>
      <c r="AA10" s="107">
        <f>ROUND(L10*$T$25,-3)+3328700</f>
        <v>34786700</v>
      </c>
      <c r="AB10" s="6" t="e">
        <f>ROUND(M10*#REF!,-3)+21299200</f>
        <v>#REF!</v>
      </c>
      <c r="AC10" s="6">
        <f>ROUND(N10,-3)+222900</f>
        <v>1979900</v>
      </c>
      <c r="AD10" s="6" t="e">
        <f>ROUND(O10*#REF!*1.06,-3)+29875700</f>
        <v>#REF!</v>
      </c>
      <c r="AE10" s="7" t="e">
        <f>SUM(AA10:AD10)</f>
        <v>#REF!</v>
      </c>
      <c r="AH10" s="173" t="s">
        <v>71</v>
      </c>
      <c r="AI10" s="178">
        <f>AA14</f>
        <v>50636000</v>
      </c>
      <c r="AJ10" s="179">
        <f>AB14</f>
        <v>241758000</v>
      </c>
      <c r="AK10" s="179">
        <f>AC14</f>
        <v>1120000</v>
      </c>
      <c r="AL10" s="179">
        <f>AD14</f>
        <v>1064368000</v>
      </c>
      <c r="AM10" s="180">
        <f t="shared" si="2"/>
        <v>1357882000</v>
      </c>
      <c r="AO10" s="24" t="s">
        <v>37</v>
      </c>
      <c r="AP10" s="3">
        <v>41772</v>
      </c>
      <c r="AQ10" s="4" t="s">
        <v>11</v>
      </c>
      <c r="AR10" s="5">
        <v>41774</v>
      </c>
      <c r="AS10" s="111" t="s">
        <v>20</v>
      </c>
      <c r="AT10" s="81">
        <v>37188000</v>
      </c>
      <c r="AU10" s="80">
        <v>173001000</v>
      </c>
      <c r="AV10" s="80">
        <v>1203000</v>
      </c>
      <c r="AW10" s="82">
        <v>123056000</v>
      </c>
      <c r="AX10" s="63">
        <f t="shared" si="3"/>
        <v>334448000</v>
      </c>
      <c r="AY10" s="678"/>
      <c r="AZ10" s="6">
        <v>37184100</v>
      </c>
      <c r="BA10" s="6">
        <v>248598800</v>
      </c>
      <c r="BB10" s="6">
        <v>1756500</v>
      </c>
      <c r="BC10" s="6">
        <v>284327100</v>
      </c>
      <c r="BD10" s="7">
        <f t="shared" si="4"/>
        <v>571866500</v>
      </c>
      <c r="BE10" s="53"/>
      <c r="BG10" s="93"/>
      <c r="BH10" s="94" t="s">
        <v>59</v>
      </c>
      <c r="BI10" s="101"/>
      <c r="BJ10" s="139" t="s">
        <v>84</v>
      </c>
      <c r="BK10" s="3">
        <v>42111</v>
      </c>
      <c r="BL10" s="4" t="s">
        <v>11</v>
      </c>
      <c r="BM10" s="5">
        <f t="shared" si="5"/>
        <v>42113</v>
      </c>
      <c r="BN10" s="201" t="s">
        <v>89</v>
      </c>
      <c r="BO10" s="107">
        <v>34786700</v>
      </c>
      <c r="BP10" s="6">
        <v>274373200</v>
      </c>
      <c r="BQ10" s="6">
        <v>1979900</v>
      </c>
      <c r="BR10" s="6">
        <v>340002700</v>
      </c>
      <c r="BS10" s="202">
        <f t="shared" ref="BS10:BS22" si="9">SUM(BO10:BR10)</f>
        <v>651142500</v>
      </c>
      <c r="BT10" s="210">
        <v>35390200</v>
      </c>
      <c r="BU10" s="6">
        <v>114806900</v>
      </c>
      <c r="BV10" s="6">
        <v>640700</v>
      </c>
      <c r="BW10" s="6">
        <v>117065000</v>
      </c>
      <c r="BX10" s="7">
        <f t="shared" si="6"/>
        <v>267902800</v>
      </c>
      <c r="BY10" s="210">
        <f t="shared" si="7"/>
        <v>603500</v>
      </c>
      <c r="BZ10" s="6">
        <f t="shared" si="7"/>
        <v>-159566300</v>
      </c>
      <c r="CA10" s="6">
        <f t="shared" si="7"/>
        <v>-1339200</v>
      </c>
      <c r="CB10" s="6">
        <f t="shared" si="7"/>
        <v>-222937700</v>
      </c>
      <c r="CC10" s="7">
        <f t="shared" si="8"/>
        <v>-383239700</v>
      </c>
      <c r="CD10" s="7">
        <v>46</v>
      </c>
      <c r="CE10" s="272" t="s">
        <v>94</v>
      </c>
      <c r="CF10" s="274" t="s">
        <v>92</v>
      </c>
      <c r="CG10" s="296"/>
      <c r="CH10" s="304" t="e">
        <f>BW10+BW12+BW14+#REF!+#REF!</f>
        <v>#REF!</v>
      </c>
      <c r="CI10" s="304" t="e">
        <f>CD10+CD12+CD14+#REF!+#REF!</f>
        <v>#REF!</v>
      </c>
      <c r="CL10" s="93"/>
      <c r="CM10" s="94" t="s">
        <v>59</v>
      </c>
      <c r="CN10" s="101"/>
      <c r="CO10" s="101"/>
      <c r="CP10" s="139" t="s">
        <v>37</v>
      </c>
      <c r="CQ10" s="354">
        <v>45398</v>
      </c>
      <c r="CR10" s="371" t="s">
        <v>11</v>
      </c>
      <c r="CS10" s="372">
        <v>45400</v>
      </c>
      <c r="CT10" s="201" t="s">
        <v>122</v>
      </c>
      <c r="CU10" s="462" t="s">
        <v>169</v>
      </c>
      <c r="CV10" s="209">
        <f>'2'!F29</f>
        <v>54266900</v>
      </c>
      <c r="CW10" s="397">
        <f>'2'!F83</f>
        <v>136795100</v>
      </c>
      <c r="CX10" s="7">
        <f t="shared" ref="CX10:CX26" si="10">SUM(CV10:CW10)</f>
        <v>191062000</v>
      </c>
      <c r="CY10" s="410">
        <f>'2'!F11</f>
        <v>147577100</v>
      </c>
      <c r="CZ10" s="6">
        <f>'2'!F8</f>
        <v>230140000</v>
      </c>
      <c r="DA10" s="397">
        <f>'2'!F9</f>
        <v>148645600</v>
      </c>
      <c r="DB10" s="11">
        <f>'2'!F12</f>
        <v>585599600</v>
      </c>
      <c r="DC10" s="7">
        <f t="shared" ref="DC10:DC26" si="11">SUM(CY10:DB10)</f>
        <v>1111962300</v>
      </c>
      <c r="DE10" s="401">
        <f t="shared" ref="DE10:DE26" si="12">CX10+DC10</f>
        <v>1303024300</v>
      </c>
      <c r="DH10" s="47"/>
      <c r="DI10" s="47"/>
    </row>
    <row r="11" spans="1:113" ht="48" customHeight="1" x14ac:dyDescent="0.15">
      <c r="A11" s="24"/>
      <c r="B11" s="3"/>
      <c r="C11" s="4"/>
      <c r="D11" s="5"/>
      <c r="E11" s="111"/>
      <c r="F11" s="81"/>
      <c r="G11" s="80"/>
      <c r="H11" s="80"/>
      <c r="I11" s="82"/>
      <c r="J11" s="63"/>
      <c r="K11" s="678"/>
      <c r="L11" s="6"/>
      <c r="M11" s="6"/>
      <c r="N11" s="6"/>
      <c r="O11" s="6"/>
      <c r="P11" s="7"/>
      <c r="Q11" s="297"/>
      <c r="S11" s="93"/>
      <c r="T11" s="94"/>
      <c r="U11" s="101"/>
      <c r="V11" s="139"/>
      <c r="W11" s="3"/>
      <c r="X11" s="4"/>
      <c r="Y11" s="5"/>
      <c r="Z11" s="111"/>
      <c r="AA11" s="107"/>
      <c r="AB11" s="6"/>
      <c r="AC11" s="6"/>
      <c r="AD11" s="6"/>
      <c r="AE11" s="7"/>
      <c r="AH11" s="172"/>
      <c r="AI11" s="181"/>
      <c r="AJ11" s="182"/>
      <c r="AK11" s="182"/>
      <c r="AL11" s="182"/>
      <c r="AM11" s="183"/>
      <c r="AO11" s="24"/>
      <c r="AP11" s="3"/>
      <c r="AQ11" s="4"/>
      <c r="AR11" s="5"/>
      <c r="AS11" s="111"/>
      <c r="AT11" s="81"/>
      <c r="AU11" s="80"/>
      <c r="AV11" s="80"/>
      <c r="AW11" s="82"/>
      <c r="AX11" s="63"/>
      <c r="AY11" s="678"/>
      <c r="AZ11" s="6"/>
      <c r="BA11" s="6"/>
      <c r="BB11" s="6"/>
      <c r="BC11" s="6"/>
      <c r="BD11" s="7"/>
      <c r="BE11" s="297"/>
      <c r="BG11" s="93"/>
      <c r="BH11" s="94"/>
      <c r="BI11" s="101"/>
      <c r="BJ11" s="140"/>
      <c r="BK11" s="8"/>
      <c r="BL11" s="9"/>
      <c r="BM11" s="10"/>
      <c r="BN11" s="201"/>
      <c r="BO11" s="107"/>
      <c r="BP11" s="6"/>
      <c r="BQ11" s="6"/>
      <c r="BR11" s="6"/>
      <c r="BS11" s="202"/>
      <c r="BT11" s="210"/>
      <c r="BU11" s="6"/>
      <c r="BV11" s="6"/>
      <c r="BW11" s="6"/>
      <c r="BX11" s="7"/>
      <c r="BY11" s="211"/>
      <c r="BZ11" s="11"/>
      <c r="CA11" s="11"/>
      <c r="CB11" s="11"/>
      <c r="CC11" s="12"/>
      <c r="CD11" s="12"/>
      <c r="CE11" s="355"/>
      <c r="CF11" s="273"/>
      <c r="CG11" s="296"/>
      <c r="CH11" s="356"/>
      <c r="CI11" s="357"/>
      <c r="CL11" s="93"/>
      <c r="CM11" s="94"/>
      <c r="CN11" s="101"/>
      <c r="CO11" s="101"/>
      <c r="CP11" s="139" t="s">
        <v>149</v>
      </c>
      <c r="CQ11" s="354">
        <v>45412</v>
      </c>
      <c r="CR11" s="371" t="s">
        <v>11</v>
      </c>
      <c r="CS11" s="372">
        <v>45414</v>
      </c>
      <c r="CT11" s="201" t="s">
        <v>122</v>
      </c>
      <c r="CU11" s="463" t="s">
        <v>170</v>
      </c>
      <c r="CV11" s="210">
        <f>'3'!F42</f>
        <v>78737900</v>
      </c>
      <c r="CW11" s="397">
        <f>'3'!F105</f>
        <v>118027000</v>
      </c>
      <c r="CX11" s="7">
        <f t="shared" si="10"/>
        <v>196764900</v>
      </c>
      <c r="CY11" s="410">
        <f>'3'!F10</f>
        <v>128343900</v>
      </c>
      <c r="CZ11" s="6">
        <f>'3'!F8</f>
        <v>163042300</v>
      </c>
      <c r="DA11" s="397">
        <f>'3'!F9</f>
        <v>148285800</v>
      </c>
      <c r="DB11" s="11">
        <f>'3'!F11</f>
        <v>641801500</v>
      </c>
      <c r="DC11" s="7">
        <f t="shared" si="11"/>
        <v>1081473500</v>
      </c>
      <c r="DE11" s="401">
        <f t="shared" si="12"/>
        <v>1278238400</v>
      </c>
      <c r="DH11" s="47"/>
      <c r="DI11" s="47"/>
    </row>
    <row r="12" spans="1:113" ht="48" customHeight="1" x14ac:dyDescent="0.15">
      <c r="A12" s="24" t="s">
        <v>21</v>
      </c>
      <c r="B12" s="3">
        <v>41804</v>
      </c>
      <c r="C12" s="4" t="s">
        <v>11</v>
      </c>
      <c r="D12" s="5">
        <v>41806</v>
      </c>
      <c r="E12" s="112" t="s">
        <v>38</v>
      </c>
      <c r="F12" s="81">
        <v>49780000</v>
      </c>
      <c r="G12" s="80">
        <v>318200000</v>
      </c>
      <c r="H12" s="80">
        <v>1196000</v>
      </c>
      <c r="I12" s="82">
        <v>414980000</v>
      </c>
      <c r="J12" s="63">
        <f t="shared" si="0"/>
        <v>784156000</v>
      </c>
      <c r="K12" s="678"/>
      <c r="L12" s="6">
        <v>55102500</v>
      </c>
      <c r="M12" s="6">
        <v>293030700</v>
      </c>
      <c r="N12" s="6">
        <v>3120500</v>
      </c>
      <c r="O12" s="6">
        <v>383601800</v>
      </c>
      <c r="P12" s="7">
        <f t="shared" si="1"/>
        <v>734855500</v>
      </c>
      <c r="R12" s="129"/>
      <c r="S12" s="94" t="s">
        <v>15</v>
      </c>
      <c r="T12" s="95">
        <v>0.82499999999999996</v>
      </c>
      <c r="U12" s="101" t="s">
        <v>26</v>
      </c>
      <c r="V12" s="139" t="s">
        <v>85</v>
      </c>
      <c r="W12" s="3"/>
      <c r="X12" s="4"/>
      <c r="Y12" s="5"/>
      <c r="Z12" s="112" t="s">
        <v>38</v>
      </c>
      <c r="AA12" s="107">
        <f>ROUND(L12*$T$25,-3)+3328700</f>
        <v>49945700</v>
      </c>
      <c r="AB12" s="6" t="e">
        <f>ROUND(M12*#REF!,-3)+21299200</f>
        <v>#REF!</v>
      </c>
      <c r="AC12" s="6">
        <f>ROUND(N12,-3)+222900</f>
        <v>3343900</v>
      </c>
      <c r="AD12" s="6" t="e">
        <f>ROUND(O12*#REF!*1.06,-3)+29875700</f>
        <v>#REF!</v>
      </c>
      <c r="AE12" s="7" t="e">
        <f>SUM(AA12:AD12)</f>
        <v>#REF!</v>
      </c>
      <c r="AH12" s="172" t="s">
        <v>69</v>
      </c>
      <c r="AI12" s="181" t="e">
        <f>#REF!</f>
        <v>#REF!</v>
      </c>
      <c r="AJ12" s="182" t="e">
        <f>#REF!</f>
        <v>#REF!</v>
      </c>
      <c r="AK12" s="182" t="e">
        <f>#REF!</f>
        <v>#REF!</v>
      </c>
      <c r="AL12" s="182" t="e">
        <f>#REF!</f>
        <v>#REF!</v>
      </c>
      <c r="AM12" s="183" t="e">
        <f t="shared" si="2"/>
        <v>#REF!</v>
      </c>
      <c r="AO12" s="24" t="s">
        <v>21</v>
      </c>
      <c r="AP12" s="3">
        <v>41804</v>
      </c>
      <c r="AQ12" s="4" t="s">
        <v>11</v>
      </c>
      <c r="AR12" s="5">
        <v>41806</v>
      </c>
      <c r="AS12" s="112" t="s">
        <v>38</v>
      </c>
      <c r="AT12" s="81">
        <v>49780000</v>
      </c>
      <c r="AU12" s="80">
        <v>318200000</v>
      </c>
      <c r="AV12" s="80">
        <v>1196000</v>
      </c>
      <c r="AW12" s="82">
        <v>414980000</v>
      </c>
      <c r="AX12" s="63">
        <f t="shared" si="3"/>
        <v>784156000</v>
      </c>
      <c r="AY12" s="678"/>
      <c r="AZ12" s="6">
        <v>55102500</v>
      </c>
      <c r="BA12" s="6">
        <v>293030700</v>
      </c>
      <c r="BB12" s="6">
        <v>3120500</v>
      </c>
      <c r="BC12" s="6">
        <v>383601800</v>
      </c>
      <c r="BD12" s="7">
        <f t="shared" si="4"/>
        <v>734855500</v>
      </c>
      <c r="BF12" s="129"/>
      <c r="BG12" s="94" t="s">
        <v>15</v>
      </c>
      <c r="BH12" s="95">
        <v>0.82499999999999996</v>
      </c>
      <c r="BI12" s="101" t="s">
        <v>26</v>
      </c>
      <c r="BJ12" s="140" t="s">
        <v>84</v>
      </c>
      <c r="BK12" s="8">
        <v>42137</v>
      </c>
      <c r="BL12" s="9" t="s">
        <v>11</v>
      </c>
      <c r="BM12" s="10">
        <f t="shared" si="5"/>
        <v>42139</v>
      </c>
      <c r="BN12" s="201" t="s">
        <v>89</v>
      </c>
      <c r="BO12" s="107">
        <v>28762700</v>
      </c>
      <c r="BP12" s="6">
        <v>220379200</v>
      </c>
      <c r="BQ12" s="6">
        <v>1620900</v>
      </c>
      <c r="BR12" s="6">
        <v>256949700</v>
      </c>
      <c r="BS12" s="202">
        <f t="shared" si="9"/>
        <v>507712500</v>
      </c>
      <c r="BT12" s="210">
        <v>32993400</v>
      </c>
      <c r="BU12" s="6">
        <v>240218200</v>
      </c>
      <c r="BV12" s="6">
        <v>1009400</v>
      </c>
      <c r="BW12" s="6">
        <v>292380600</v>
      </c>
      <c r="BX12" s="7">
        <f t="shared" si="6"/>
        <v>566601600</v>
      </c>
      <c r="BY12" s="211">
        <f t="shared" si="7"/>
        <v>4230700</v>
      </c>
      <c r="BZ12" s="11">
        <f t="shared" si="7"/>
        <v>19839000</v>
      </c>
      <c r="CA12" s="11">
        <f t="shared" si="7"/>
        <v>-611500</v>
      </c>
      <c r="CB12" s="11">
        <f t="shared" si="7"/>
        <v>35430900</v>
      </c>
      <c r="CC12" s="12">
        <f t="shared" si="8"/>
        <v>58889100</v>
      </c>
      <c r="CD12" s="12">
        <v>129</v>
      </c>
      <c r="CE12" s="277"/>
      <c r="CF12" s="273" t="s">
        <v>92</v>
      </c>
      <c r="CG12" s="296"/>
      <c r="CI12" s="303" t="s">
        <v>105</v>
      </c>
      <c r="CK12" s="129"/>
      <c r="CL12" s="94" t="s">
        <v>15</v>
      </c>
      <c r="CM12" s="95">
        <v>0.83699999999999997</v>
      </c>
      <c r="CN12" s="101" t="s">
        <v>26</v>
      </c>
      <c r="CO12" s="101"/>
      <c r="CP12" s="139" t="s">
        <v>159</v>
      </c>
      <c r="CQ12" s="354">
        <v>45426</v>
      </c>
      <c r="CR12" s="371" t="s">
        <v>11</v>
      </c>
      <c r="CS12" s="372">
        <v>45428</v>
      </c>
      <c r="CT12" s="201" t="s">
        <v>178</v>
      </c>
      <c r="CU12" s="464" t="s">
        <v>171</v>
      </c>
      <c r="CV12" s="210">
        <f>'4-1'!F15</f>
        <v>0</v>
      </c>
      <c r="CW12" s="397">
        <f>'4-1'!F16</f>
        <v>0</v>
      </c>
      <c r="CX12" s="7">
        <f t="shared" si="10"/>
        <v>0</v>
      </c>
      <c r="CY12" s="410">
        <f>'4-1'!F8</f>
        <v>139979200</v>
      </c>
      <c r="CZ12" s="6">
        <f>'4-1'!F9</f>
        <v>217835300</v>
      </c>
      <c r="DA12" s="397">
        <f>'4-1'!F10</f>
        <v>128680200</v>
      </c>
      <c r="DB12" s="11">
        <f>'4-1'!F12</f>
        <v>639207000</v>
      </c>
      <c r="DC12" s="7">
        <f>SUM(CY12:DB12)</f>
        <v>1125701700</v>
      </c>
      <c r="DE12" s="401">
        <f t="shared" si="12"/>
        <v>1125701700</v>
      </c>
      <c r="DH12" s="47"/>
      <c r="DI12" s="47"/>
    </row>
    <row r="13" spans="1:113" ht="48" customHeight="1" thickBot="1" x14ac:dyDescent="0.2">
      <c r="A13" s="24"/>
      <c r="B13" s="3"/>
      <c r="C13" s="4"/>
      <c r="D13" s="5"/>
      <c r="E13" s="111"/>
      <c r="F13" s="81"/>
      <c r="G13" s="80"/>
      <c r="H13" s="80"/>
      <c r="I13" s="82"/>
      <c r="J13" s="63"/>
      <c r="K13" s="678"/>
      <c r="L13" s="6"/>
      <c r="M13" s="6"/>
      <c r="N13" s="6"/>
      <c r="O13" s="6"/>
      <c r="P13" s="7"/>
      <c r="R13" s="129"/>
      <c r="S13" s="94"/>
      <c r="T13" s="95"/>
      <c r="U13" s="101"/>
      <c r="V13" s="345"/>
      <c r="W13" s="346"/>
      <c r="X13" s="346"/>
      <c r="Y13" s="346"/>
      <c r="Z13" s="346"/>
      <c r="AA13" s="347"/>
      <c r="AB13" s="11"/>
      <c r="AC13" s="11"/>
      <c r="AD13" s="11"/>
      <c r="AE13" s="12"/>
      <c r="AH13" s="348"/>
      <c r="AI13" s="181"/>
      <c r="AJ13" s="182"/>
      <c r="AK13" s="182"/>
      <c r="AL13" s="182"/>
      <c r="AM13" s="183"/>
      <c r="AO13" s="24"/>
      <c r="AP13" s="3"/>
      <c r="AQ13" s="4"/>
      <c r="AR13" s="5"/>
      <c r="AS13" s="111"/>
      <c r="AT13" s="81"/>
      <c r="AU13" s="80"/>
      <c r="AV13" s="80"/>
      <c r="AW13" s="82"/>
      <c r="AX13" s="63"/>
      <c r="AY13" s="678"/>
      <c r="AZ13" s="6"/>
      <c r="BA13" s="6"/>
      <c r="BB13" s="6"/>
      <c r="BC13" s="6"/>
      <c r="BD13" s="7"/>
      <c r="BF13" s="129"/>
      <c r="BG13" s="94"/>
      <c r="BH13" s="95"/>
      <c r="BI13" s="101"/>
      <c r="BJ13" s="246"/>
      <c r="BK13" s="247"/>
      <c r="BL13" s="248"/>
      <c r="BM13" s="249"/>
      <c r="BN13" s="250"/>
      <c r="BO13" s="251"/>
      <c r="BP13" s="252"/>
      <c r="BQ13" s="252"/>
      <c r="BR13" s="252"/>
      <c r="BS13" s="253"/>
      <c r="BT13" s="254"/>
      <c r="BU13" s="252"/>
      <c r="BV13" s="252"/>
      <c r="BW13" s="252"/>
      <c r="BX13" s="255"/>
      <c r="BY13" s="254"/>
      <c r="BZ13" s="252"/>
      <c r="CA13" s="252"/>
      <c r="CB13" s="252"/>
      <c r="CC13" s="256"/>
      <c r="CD13" s="256"/>
      <c r="CE13" s="291"/>
      <c r="CF13" s="305"/>
      <c r="CG13" s="296"/>
      <c r="CI13" s="349"/>
      <c r="CK13" s="129"/>
      <c r="CL13" s="94"/>
      <c r="CM13" s="95"/>
      <c r="CN13" s="101"/>
      <c r="CO13" s="101"/>
      <c r="CP13" s="142" t="s">
        <v>160</v>
      </c>
      <c r="CQ13" s="373">
        <v>45444</v>
      </c>
      <c r="CR13" s="374" t="s">
        <v>11</v>
      </c>
      <c r="CS13" s="375">
        <v>45446</v>
      </c>
      <c r="CT13" s="476" t="s">
        <v>154</v>
      </c>
      <c r="CU13" s="464" t="s">
        <v>172</v>
      </c>
      <c r="CV13" s="210">
        <f>'4-2'!F15</f>
        <v>0</v>
      </c>
      <c r="CW13" s="397">
        <f>'4-2'!F16</f>
        <v>0</v>
      </c>
      <c r="CX13" s="77">
        <f t="shared" si="10"/>
        <v>0</v>
      </c>
      <c r="CY13" s="410">
        <f>'4-2'!F8</f>
        <v>115752400</v>
      </c>
      <c r="CZ13" s="6">
        <f>'4-2'!F9</f>
        <v>146169200</v>
      </c>
      <c r="DA13" s="397">
        <f>'4-2'!F10</f>
        <v>123022200</v>
      </c>
      <c r="DB13" s="11">
        <f>'4-2'!F12</f>
        <v>573837100</v>
      </c>
      <c r="DC13" s="77">
        <f t="shared" si="11"/>
        <v>958780900</v>
      </c>
      <c r="DE13" s="402">
        <f t="shared" si="12"/>
        <v>958780900</v>
      </c>
      <c r="DH13" s="47"/>
      <c r="DI13" s="47"/>
    </row>
    <row r="14" spans="1:113" ht="48" customHeight="1" thickBot="1" x14ac:dyDescent="0.2">
      <c r="A14" s="24" t="s">
        <v>9</v>
      </c>
      <c r="B14" s="3">
        <v>41894</v>
      </c>
      <c r="C14" s="4" t="s">
        <v>11</v>
      </c>
      <c r="D14" s="5">
        <v>41896</v>
      </c>
      <c r="E14" s="112" t="s">
        <v>38</v>
      </c>
      <c r="F14" s="81">
        <v>50523000</v>
      </c>
      <c r="G14" s="80">
        <v>272527000</v>
      </c>
      <c r="H14" s="80">
        <v>1177000</v>
      </c>
      <c r="I14" s="82">
        <v>278383000</v>
      </c>
      <c r="J14" s="63">
        <f t="shared" si="0"/>
        <v>602610000</v>
      </c>
      <c r="K14" s="678"/>
      <c r="L14" s="6">
        <v>45873000</v>
      </c>
      <c r="M14" s="6">
        <v>281063800</v>
      </c>
      <c r="N14" s="6">
        <v>1119500</v>
      </c>
      <c r="O14" s="6">
        <v>360805400</v>
      </c>
      <c r="P14" s="7">
        <f t="shared" si="1"/>
        <v>688861700</v>
      </c>
      <c r="R14" s="129"/>
      <c r="S14" s="94" t="s">
        <v>3</v>
      </c>
      <c r="T14" s="95">
        <v>1.046</v>
      </c>
      <c r="U14" s="101" t="s">
        <v>27</v>
      </c>
      <c r="V14" s="155" t="s">
        <v>86</v>
      </c>
      <c r="W14" s="156">
        <v>42236</v>
      </c>
      <c r="X14" s="157" t="s">
        <v>11</v>
      </c>
      <c r="Y14" s="158">
        <f>W14+2</f>
        <v>42238</v>
      </c>
      <c r="Z14" s="159" t="s">
        <v>45</v>
      </c>
      <c r="AA14" s="160">
        <v>50636000</v>
      </c>
      <c r="AB14" s="161">
        <v>241758000</v>
      </c>
      <c r="AC14" s="161">
        <v>1120000</v>
      </c>
      <c r="AD14" s="161">
        <v>1064368000</v>
      </c>
      <c r="AE14" s="162">
        <f t="shared" ref="AE14:AE21" si="13">SUM(AA14:AD14)</f>
        <v>1357882000</v>
      </c>
      <c r="AF14" s="152" t="s">
        <v>67</v>
      </c>
      <c r="AG14" s="153"/>
      <c r="AH14" s="168" t="s">
        <v>72</v>
      </c>
      <c r="AI14" s="185">
        <f>SUM(AA16:AA21)+AA22+AA25</f>
        <v>250336100</v>
      </c>
      <c r="AJ14" s="186" t="e">
        <f>SUM(AB16:AB21)+AB22+AB25</f>
        <v>#REF!</v>
      </c>
      <c r="AK14" s="186">
        <f>SUM(AC16:AC21)+AC22+AC25</f>
        <v>17760700</v>
      </c>
      <c r="AL14" s="186" t="e">
        <f>SUM(AD16:AD21)+AD22+AD25</f>
        <v>#REF!</v>
      </c>
      <c r="AM14" s="187" t="e">
        <f t="shared" si="2"/>
        <v>#REF!</v>
      </c>
      <c r="AO14" s="24" t="s">
        <v>9</v>
      </c>
      <c r="AP14" s="3">
        <v>41894</v>
      </c>
      <c r="AQ14" s="4" t="s">
        <v>11</v>
      </c>
      <c r="AR14" s="5">
        <v>41896</v>
      </c>
      <c r="AS14" s="112" t="s">
        <v>38</v>
      </c>
      <c r="AT14" s="81">
        <v>50523000</v>
      </c>
      <c r="AU14" s="80">
        <v>272527000</v>
      </c>
      <c r="AV14" s="80">
        <v>1177000</v>
      </c>
      <c r="AW14" s="82">
        <v>278383000</v>
      </c>
      <c r="AX14" s="63">
        <f t="shared" si="3"/>
        <v>602610000</v>
      </c>
      <c r="AY14" s="678"/>
      <c r="AZ14" s="6">
        <v>45873000</v>
      </c>
      <c r="BA14" s="6">
        <v>281063800</v>
      </c>
      <c r="BB14" s="6">
        <v>1119500</v>
      </c>
      <c r="BC14" s="6">
        <v>360805400</v>
      </c>
      <c r="BD14" s="7">
        <f t="shared" si="4"/>
        <v>688861700</v>
      </c>
      <c r="BF14" s="129"/>
      <c r="BG14" s="94" t="s">
        <v>3</v>
      </c>
      <c r="BH14" s="95">
        <v>1.046</v>
      </c>
      <c r="BI14" s="101" t="s">
        <v>27</v>
      </c>
      <c r="BJ14" s="139" t="s">
        <v>85</v>
      </c>
      <c r="BK14" s="3">
        <v>42163</v>
      </c>
      <c r="BL14" s="4" t="s">
        <v>11</v>
      </c>
      <c r="BM14" s="5">
        <f t="shared" si="5"/>
        <v>42165</v>
      </c>
      <c r="BN14" s="111" t="s">
        <v>20</v>
      </c>
      <c r="BO14" s="107">
        <v>38765700</v>
      </c>
      <c r="BP14" s="6">
        <v>153418200</v>
      </c>
      <c r="BQ14" s="6">
        <v>927900</v>
      </c>
      <c r="BR14" s="6">
        <v>185454700</v>
      </c>
      <c r="BS14" s="202">
        <f t="shared" si="9"/>
        <v>378566500</v>
      </c>
      <c r="BT14" s="210">
        <v>25667900</v>
      </c>
      <c r="BU14" s="6">
        <v>256061100</v>
      </c>
      <c r="BV14" s="6">
        <v>1305400</v>
      </c>
      <c r="BW14" s="6">
        <v>316323900</v>
      </c>
      <c r="BX14" s="7">
        <f t="shared" si="6"/>
        <v>599358300</v>
      </c>
      <c r="BY14" s="210">
        <f t="shared" si="7"/>
        <v>-13097800</v>
      </c>
      <c r="BZ14" s="6">
        <f t="shared" si="7"/>
        <v>102642900</v>
      </c>
      <c r="CA14" s="6">
        <f t="shared" si="7"/>
        <v>377500</v>
      </c>
      <c r="CB14" s="6">
        <f t="shared" si="7"/>
        <v>130869200</v>
      </c>
      <c r="CC14" s="7">
        <f t="shared" si="8"/>
        <v>220791800</v>
      </c>
      <c r="CD14" s="7">
        <v>150</v>
      </c>
      <c r="CE14" s="279"/>
      <c r="CF14" s="274" t="s">
        <v>96</v>
      </c>
      <c r="CG14" s="296"/>
      <c r="CK14" s="129"/>
      <c r="CL14" s="94" t="s">
        <v>3</v>
      </c>
      <c r="CM14" s="95">
        <v>1.0089999999999999</v>
      </c>
      <c r="CN14" s="101" t="s">
        <v>27</v>
      </c>
      <c r="CO14" s="101"/>
      <c r="CP14" s="388" t="s">
        <v>150</v>
      </c>
      <c r="CQ14" s="354">
        <v>45454</v>
      </c>
      <c r="CR14" s="371" t="s">
        <v>11</v>
      </c>
      <c r="CS14" s="372">
        <v>45456</v>
      </c>
      <c r="CT14" s="201" t="s">
        <v>180</v>
      </c>
      <c r="CU14" s="463" t="s">
        <v>173</v>
      </c>
      <c r="CV14" s="612">
        <f>'5'!F41</f>
        <v>70261100</v>
      </c>
      <c r="CW14" s="613">
        <f>'5'!F106</f>
        <v>93964400</v>
      </c>
      <c r="CX14" s="127">
        <f t="shared" si="10"/>
        <v>164225500</v>
      </c>
      <c r="CY14" s="609">
        <f>'5'!F11</f>
        <v>142391400</v>
      </c>
      <c r="CZ14" s="6">
        <f>'5'!F8</f>
        <v>149971900</v>
      </c>
      <c r="DA14" s="397">
        <f>'5'!F9</f>
        <v>117198200</v>
      </c>
      <c r="DB14" s="11">
        <f>'5'!F12</f>
        <v>593916100</v>
      </c>
      <c r="DC14" s="77">
        <f t="shared" si="11"/>
        <v>1003477600</v>
      </c>
      <c r="DE14" s="402">
        <f t="shared" si="12"/>
        <v>1167703100</v>
      </c>
    </row>
    <row r="15" spans="1:113" ht="48" customHeight="1" thickBot="1" x14ac:dyDescent="0.2">
      <c r="A15" s="25"/>
      <c r="B15" s="8"/>
      <c r="C15" s="9"/>
      <c r="D15" s="10"/>
      <c r="E15" s="131"/>
      <c r="F15" s="83"/>
      <c r="G15" s="84"/>
      <c r="H15" s="84"/>
      <c r="I15" s="114"/>
      <c r="J15" s="64"/>
      <c r="K15" s="678"/>
      <c r="L15" s="11"/>
      <c r="M15" s="11"/>
      <c r="N15" s="11"/>
      <c r="O15" s="11"/>
      <c r="P15" s="12"/>
      <c r="R15" s="129"/>
      <c r="S15" s="358"/>
      <c r="T15" s="129"/>
      <c r="U15" s="101"/>
      <c r="V15" s="359"/>
      <c r="W15" s="360"/>
      <c r="X15" s="361"/>
      <c r="Y15" s="362"/>
      <c r="Z15" s="363"/>
      <c r="AA15" s="364"/>
      <c r="AB15" s="365"/>
      <c r="AC15" s="365"/>
      <c r="AD15" s="365"/>
      <c r="AE15" s="366"/>
      <c r="AF15" s="367"/>
      <c r="AG15" s="153"/>
      <c r="AH15" s="171"/>
      <c r="AI15" s="175"/>
      <c r="AJ15" s="176"/>
      <c r="AK15" s="176"/>
      <c r="AL15" s="176"/>
      <c r="AM15" s="177"/>
      <c r="AO15" s="25"/>
      <c r="AP15" s="8"/>
      <c r="AQ15" s="9"/>
      <c r="AR15" s="10"/>
      <c r="AS15" s="131"/>
      <c r="AT15" s="83"/>
      <c r="AU15" s="84"/>
      <c r="AV15" s="84"/>
      <c r="AW15" s="114"/>
      <c r="AX15" s="64"/>
      <c r="AY15" s="678"/>
      <c r="AZ15" s="11"/>
      <c r="BA15" s="11"/>
      <c r="BB15" s="11"/>
      <c r="BC15" s="11"/>
      <c r="BD15" s="12"/>
      <c r="BF15" s="129"/>
      <c r="BG15" s="358"/>
      <c r="BH15" s="129"/>
      <c r="BI15" s="101"/>
      <c r="BJ15" s="139"/>
      <c r="BK15" s="3"/>
      <c r="BL15" s="4"/>
      <c r="BM15" s="5"/>
      <c r="BN15" s="111"/>
      <c r="BO15" s="107"/>
      <c r="BP15" s="6"/>
      <c r="BQ15" s="6"/>
      <c r="BR15" s="6"/>
      <c r="BS15" s="202"/>
      <c r="BT15" s="210"/>
      <c r="BU15" s="6"/>
      <c r="BV15" s="6"/>
      <c r="BW15" s="6"/>
      <c r="BX15" s="7"/>
      <c r="BY15" s="210"/>
      <c r="BZ15" s="6"/>
      <c r="CA15" s="6"/>
      <c r="CB15" s="6"/>
      <c r="CC15" s="7"/>
      <c r="CD15" s="7"/>
      <c r="CE15" s="279"/>
      <c r="CF15" s="274"/>
      <c r="CG15" s="296"/>
      <c r="CK15" s="129"/>
      <c r="CL15" s="358"/>
      <c r="CM15" s="129"/>
      <c r="CN15" s="101"/>
      <c r="CO15" s="101"/>
      <c r="CP15" s="489" t="s">
        <v>162</v>
      </c>
      <c r="CQ15" s="354">
        <v>45463</v>
      </c>
      <c r="CR15" s="371" t="s">
        <v>11</v>
      </c>
      <c r="CS15" s="372">
        <v>45465</v>
      </c>
      <c r="CT15" s="111" t="s">
        <v>176</v>
      </c>
      <c r="CU15" s="463" t="s">
        <v>175</v>
      </c>
      <c r="CV15" s="616">
        <v>0</v>
      </c>
      <c r="CW15" s="617">
        <v>42877600</v>
      </c>
      <c r="CX15" s="618">
        <f t="shared" si="10"/>
        <v>42877600</v>
      </c>
      <c r="CY15" s="611">
        <v>89658900</v>
      </c>
      <c r="CZ15" s="610">
        <v>97301700</v>
      </c>
      <c r="DA15" s="610">
        <f>'1-2'!F9</f>
        <v>67776600</v>
      </c>
      <c r="DB15" s="610">
        <v>346436100</v>
      </c>
      <c r="DC15" s="413">
        <f t="shared" si="11"/>
        <v>601173300</v>
      </c>
      <c r="DE15" s="401">
        <f t="shared" si="12"/>
        <v>644050900</v>
      </c>
    </row>
    <row r="16" spans="1:113" ht="48" customHeight="1" thickBot="1" x14ac:dyDescent="0.2">
      <c r="A16" s="25" t="s">
        <v>10</v>
      </c>
      <c r="B16" s="8">
        <v>41907</v>
      </c>
      <c r="C16" s="9" t="s">
        <v>11</v>
      </c>
      <c r="D16" s="10">
        <v>41909</v>
      </c>
      <c r="E16" s="113" t="s">
        <v>20</v>
      </c>
      <c r="F16" s="83">
        <v>29078000</v>
      </c>
      <c r="G16" s="84">
        <v>141383000</v>
      </c>
      <c r="H16" s="84">
        <v>716000</v>
      </c>
      <c r="I16" s="114">
        <v>84074000</v>
      </c>
      <c r="J16" s="64">
        <f t="shared" si="0"/>
        <v>255251000</v>
      </c>
      <c r="K16" s="679"/>
      <c r="L16" s="11">
        <v>30064100</v>
      </c>
      <c r="M16" s="11">
        <v>195560400</v>
      </c>
      <c r="N16" s="11">
        <v>1398200</v>
      </c>
      <c r="O16" s="11">
        <v>208183600</v>
      </c>
      <c r="P16" s="12">
        <f t="shared" si="1"/>
        <v>435206300</v>
      </c>
      <c r="R16" s="129"/>
      <c r="S16" s="92"/>
      <c r="T16" s="92"/>
      <c r="U16" s="101"/>
      <c r="V16" s="141" t="s">
        <v>87</v>
      </c>
      <c r="W16" s="27"/>
      <c r="X16" s="28"/>
      <c r="Y16" s="29"/>
      <c r="Z16" s="115" t="s">
        <v>20</v>
      </c>
      <c r="AA16" s="163">
        <f>ROUND(L16*$T$25,-3)+3328700</f>
        <v>28762700</v>
      </c>
      <c r="AB16" s="34" t="e">
        <f>ROUND(M16*#REF!,-3)+21299200</f>
        <v>#REF!</v>
      </c>
      <c r="AC16" s="34">
        <f t="shared" ref="AC16:AC21" si="14">ROUND(N16,-3)+222900</f>
        <v>1620900</v>
      </c>
      <c r="AD16" s="34" t="e">
        <f>ROUND(O16*#REF!*1.06,-3)+29875700</f>
        <v>#REF!</v>
      </c>
      <c r="AE16" s="35" t="e">
        <f t="shared" si="13"/>
        <v>#REF!</v>
      </c>
      <c r="AF16" s="151"/>
      <c r="AG16" s="154"/>
      <c r="AH16" s="174" t="s">
        <v>73</v>
      </c>
      <c r="AI16" s="188" t="e">
        <f>#REF!+AI14</f>
        <v>#REF!</v>
      </c>
      <c r="AJ16" s="189" t="e">
        <f>#REF!+AJ14</f>
        <v>#REF!</v>
      </c>
      <c r="AK16" s="189" t="e">
        <f>#REF!+AK14</f>
        <v>#REF!</v>
      </c>
      <c r="AL16" s="189" t="e">
        <f>#REF!+AL14</f>
        <v>#REF!</v>
      </c>
      <c r="AM16" s="190" t="e">
        <f t="shared" si="2"/>
        <v>#REF!</v>
      </c>
      <c r="AO16" s="25" t="s">
        <v>10</v>
      </c>
      <c r="AP16" s="8">
        <v>41907</v>
      </c>
      <c r="AQ16" s="9" t="s">
        <v>11</v>
      </c>
      <c r="AR16" s="10">
        <v>41909</v>
      </c>
      <c r="AS16" s="113" t="s">
        <v>20</v>
      </c>
      <c r="AT16" s="83">
        <v>29078000</v>
      </c>
      <c r="AU16" s="84">
        <v>141383000</v>
      </c>
      <c r="AV16" s="84">
        <v>716000</v>
      </c>
      <c r="AW16" s="114">
        <v>84074000</v>
      </c>
      <c r="AX16" s="64">
        <f t="shared" si="3"/>
        <v>255251000</v>
      </c>
      <c r="AY16" s="679"/>
      <c r="AZ16" s="11">
        <v>30064100</v>
      </c>
      <c r="BA16" s="11">
        <v>195560400</v>
      </c>
      <c r="BB16" s="11">
        <v>1398200</v>
      </c>
      <c r="BC16" s="11">
        <v>208183600</v>
      </c>
      <c r="BD16" s="12">
        <f t="shared" si="4"/>
        <v>435206300</v>
      </c>
      <c r="BF16" s="129"/>
      <c r="BG16" s="92"/>
      <c r="BH16" s="92"/>
      <c r="BI16" s="101"/>
      <c r="BJ16" s="246" t="s">
        <v>86</v>
      </c>
      <c r="BK16" s="247">
        <v>42172</v>
      </c>
      <c r="BL16" s="248" t="s">
        <v>11</v>
      </c>
      <c r="BM16" s="249">
        <f t="shared" si="5"/>
        <v>42174</v>
      </c>
      <c r="BN16" s="257" t="s">
        <v>19</v>
      </c>
      <c r="BO16" s="258">
        <v>35186700</v>
      </c>
      <c r="BP16" s="259">
        <v>328681200</v>
      </c>
      <c r="BQ16" s="259">
        <v>1707900</v>
      </c>
      <c r="BR16" s="259">
        <v>295668700</v>
      </c>
      <c r="BS16" s="260">
        <f t="shared" si="9"/>
        <v>661244500</v>
      </c>
      <c r="BT16" s="261">
        <v>35970200</v>
      </c>
      <c r="BU16" s="259">
        <v>286081800</v>
      </c>
      <c r="BV16" s="259">
        <v>1134900</v>
      </c>
      <c r="BW16" s="259">
        <v>395873800</v>
      </c>
      <c r="BX16" s="255">
        <f t="shared" si="6"/>
        <v>719060700</v>
      </c>
      <c r="BY16" s="261">
        <f t="shared" si="7"/>
        <v>783500</v>
      </c>
      <c r="BZ16" s="259">
        <f t="shared" si="7"/>
        <v>-42599400</v>
      </c>
      <c r="CA16" s="259">
        <f t="shared" si="7"/>
        <v>-573000</v>
      </c>
      <c r="CB16" s="259">
        <f t="shared" si="7"/>
        <v>100205100</v>
      </c>
      <c r="CC16" s="255">
        <f t="shared" si="8"/>
        <v>57816200</v>
      </c>
      <c r="CD16" s="255">
        <v>164</v>
      </c>
      <c r="CE16" s="293" t="s">
        <v>97</v>
      </c>
      <c r="CF16" s="292" t="s">
        <v>96</v>
      </c>
      <c r="CG16" s="296"/>
      <c r="CK16" s="129"/>
      <c r="CL16" s="92"/>
      <c r="CM16" s="92"/>
      <c r="CN16" s="101"/>
      <c r="CO16" s="101"/>
      <c r="CP16" s="515" t="s">
        <v>163</v>
      </c>
      <c r="CQ16" s="498">
        <v>45561</v>
      </c>
      <c r="CR16" s="499" t="s">
        <v>11</v>
      </c>
      <c r="CS16" s="500">
        <v>45563</v>
      </c>
      <c r="CT16" s="529" t="s">
        <v>122</v>
      </c>
      <c r="CU16" s="501" t="s">
        <v>174</v>
      </c>
      <c r="CV16" s="614">
        <f>'6'!F43</f>
        <v>74365500</v>
      </c>
      <c r="CW16" s="615">
        <f>'6'!F106</f>
        <v>105106900</v>
      </c>
      <c r="CX16" s="517">
        <f t="shared" si="10"/>
        <v>179472400</v>
      </c>
      <c r="CY16" s="507">
        <f>'6'!F11</f>
        <v>144986200</v>
      </c>
      <c r="CZ16" s="470">
        <f>'6'!F8</f>
        <v>159362100</v>
      </c>
      <c r="DA16" s="470">
        <f>'6'!F9</f>
        <v>130766400</v>
      </c>
      <c r="DB16" s="470">
        <f>'6'!F12</f>
        <v>536017200</v>
      </c>
      <c r="DC16" s="504">
        <f t="shared" si="11"/>
        <v>971131900</v>
      </c>
      <c r="DE16" s="508">
        <f t="shared" si="12"/>
        <v>1150604300</v>
      </c>
    </row>
    <row r="17" spans="1:109" ht="48" customHeight="1" x14ac:dyDescent="0.15">
      <c r="A17" s="141" t="s">
        <v>46</v>
      </c>
      <c r="B17" s="27">
        <v>41938</v>
      </c>
      <c r="C17" s="28" t="s">
        <v>11</v>
      </c>
      <c r="D17" s="29">
        <v>41940</v>
      </c>
      <c r="E17" s="115" t="s">
        <v>20</v>
      </c>
      <c r="F17" s="85">
        <v>41888000</v>
      </c>
      <c r="G17" s="86">
        <v>129783000</v>
      </c>
      <c r="H17" s="86">
        <v>705000</v>
      </c>
      <c r="I17" s="89">
        <v>142636000</v>
      </c>
      <c r="J17" s="79">
        <f t="shared" si="0"/>
        <v>315012000</v>
      </c>
      <c r="K17" s="680" t="s">
        <v>16</v>
      </c>
      <c r="L17" s="34">
        <v>41888000</v>
      </c>
      <c r="M17" s="34">
        <v>129783000</v>
      </c>
      <c r="N17" s="34">
        <v>705000</v>
      </c>
      <c r="O17" s="34">
        <v>142636000</v>
      </c>
      <c r="P17" s="35">
        <f t="shared" si="1"/>
        <v>315012000</v>
      </c>
      <c r="R17" s="129"/>
      <c r="S17" s="657" t="s">
        <v>58</v>
      </c>
      <c r="T17" s="657"/>
      <c r="U17" s="101"/>
      <c r="V17" s="139" t="s">
        <v>87</v>
      </c>
      <c r="W17" s="3"/>
      <c r="X17" s="4"/>
      <c r="Y17" s="5"/>
      <c r="Z17" s="111" t="s">
        <v>20</v>
      </c>
      <c r="AA17" s="107">
        <f>ROUND(L17*$T$25,-3)+3328700</f>
        <v>38765700</v>
      </c>
      <c r="AB17" s="6" t="e">
        <f>ROUND(M17*#REF!,-3)+21299200</f>
        <v>#REF!</v>
      </c>
      <c r="AC17" s="6">
        <f t="shared" si="14"/>
        <v>927900</v>
      </c>
      <c r="AD17" s="6" t="e">
        <f>ROUND(O17*#REF!*1.06,-3)+29875700</f>
        <v>#REF!</v>
      </c>
      <c r="AE17" s="7" t="e">
        <f t="shared" si="13"/>
        <v>#REF!</v>
      </c>
      <c r="AO17" s="141" t="s">
        <v>46</v>
      </c>
      <c r="AP17" s="27">
        <v>41938</v>
      </c>
      <c r="AQ17" s="28" t="s">
        <v>11</v>
      </c>
      <c r="AR17" s="29">
        <v>41940</v>
      </c>
      <c r="AS17" s="115" t="s">
        <v>20</v>
      </c>
      <c r="AT17" s="85">
        <v>41888000</v>
      </c>
      <c r="AU17" s="86">
        <v>129783000</v>
      </c>
      <c r="AV17" s="86">
        <v>705000</v>
      </c>
      <c r="AW17" s="89">
        <v>142636000</v>
      </c>
      <c r="AX17" s="79">
        <f t="shared" si="3"/>
        <v>315012000</v>
      </c>
      <c r="AY17" s="680" t="s">
        <v>16</v>
      </c>
      <c r="AZ17" s="34">
        <v>41888000</v>
      </c>
      <c r="BA17" s="34">
        <v>129783000</v>
      </c>
      <c r="BB17" s="34">
        <v>705000</v>
      </c>
      <c r="BC17" s="34">
        <v>142636000</v>
      </c>
      <c r="BD17" s="35">
        <f t="shared" si="4"/>
        <v>315012000</v>
      </c>
      <c r="BF17" s="129"/>
      <c r="BG17" s="657" t="s">
        <v>58</v>
      </c>
      <c r="BH17" s="657"/>
      <c r="BI17" s="101"/>
      <c r="BJ17" s="246" t="s">
        <v>88</v>
      </c>
      <c r="BK17" s="247">
        <v>42202</v>
      </c>
      <c r="BL17" s="248" t="s">
        <v>11</v>
      </c>
      <c r="BM17" s="249">
        <f t="shared" si="5"/>
        <v>42204</v>
      </c>
      <c r="BN17" s="262" t="s">
        <v>19</v>
      </c>
      <c r="BO17" s="251">
        <v>45895700</v>
      </c>
      <c r="BP17" s="252">
        <v>506139200</v>
      </c>
      <c r="BQ17" s="263">
        <v>5098900</v>
      </c>
      <c r="BR17" s="252">
        <v>558416700</v>
      </c>
      <c r="BS17" s="260">
        <f t="shared" si="9"/>
        <v>1115550500</v>
      </c>
      <c r="BT17" s="254">
        <v>34202700</v>
      </c>
      <c r="BU17" s="252">
        <v>302669800</v>
      </c>
      <c r="BV17" s="263">
        <v>1108600</v>
      </c>
      <c r="BW17" s="252">
        <v>401151200</v>
      </c>
      <c r="BX17" s="255">
        <f t="shared" si="6"/>
        <v>739132300</v>
      </c>
      <c r="BY17" s="261">
        <f t="shared" si="7"/>
        <v>-11693000</v>
      </c>
      <c r="BZ17" s="259">
        <f t="shared" si="7"/>
        <v>-203469400</v>
      </c>
      <c r="CA17" s="259">
        <f t="shared" si="7"/>
        <v>-3990300</v>
      </c>
      <c r="CB17" s="259">
        <f t="shared" si="7"/>
        <v>-157265500</v>
      </c>
      <c r="CC17" s="255">
        <f t="shared" si="8"/>
        <v>-376418200</v>
      </c>
      <c r="CD17" s="255">
        <v>166</v>
      </c>
      <c r="CE17" s="293" t="s">
        <v>98</v>
      </c>
      <c r="CF17" s="292" t="s">
        <v>92</v>
      </c>
      <c r="CG17" s="296"/>
      <c r="CK17" s="129"/>
      <c r="CL17" s="657" t="s">
        <v>120</v>
      </c>
      <c r="CM17" s="657"/>
      <c r="CN17" s="101"/>
      <c r="CO17" s="101"/>
      <c r="CP17" s="142" t="s">
        <v>363</v>
      </c>
      <c r="CQ17" s="491">
        <v>45571</v>
      </c>
      <c r="CR17" s="492" t="s">
        <v>11</v>
      </c>
      <c r="CS17" s="493">
        <v>45573</v>
      </c>
      <c r="CT17" s="350" t="s">
        <v>166</v>
      </c>
      <c r="CU17" s="625" t="s">
        <v>365</v>
      </c>
      <c r="CV17" s="387"/>
      <c r="CW17" s="398"/>
      <c r="CX17" s="77">
        <f t="shared" si="10"/>
        <v>0</v>
      </c>
      <c r="CY17" s="411">
        <f>'7-1'!F8</f>
        <v>151132600</v>
      </c>
      <c r="CZ17" s="76">
        <f>'7-1'!F9</f>
        <v>246779700</v>
      </c>
      <c r="DA17" s="398">
        <f>'7-1'!F10</f>
        <v>153483700</v>
      </c>
      <c r="DB17" s="125">
        <f>'7-1'!F12</f>
        <v>699325500</v>
      </c>
      <c r="DC17" s="77">
        <f t="shared" si="11"/>
        <v>1250721500</v>
      </c>
      <c r="DE17" s="402">
        <f t="shared" si="12"/>
        <v>1250721500</v>
      </c>
    </row>
    <row r="18" spans="1:109" ht="48" customHeight="1" x14ac:dyDescent="0.15">
      <c r="A18" s="24" t="s">
        <v>40</v>
      </c>
      <c r="B18" s="3">
        <v>41978</v>
      </c>
      <c r="C18" s="4" t="s">
        <v>11</v>
      </c>
      <c r="D18" s="5">
        <v>41980</v>
      </c>
      <c r="E18" s="111" t="s">
        <v>20</v>
      </c>
      <c r="F18" s="81">
        <v>34486000</v>
      </c>
      <c r="G18" s="80">
        <v>103656000</v>
      </c>
      <c r="H18" s="80">
        <v>697000</v>
      </c>
      <c r="I18" s="87">
        <v>61011000</v>
      </c>
      <c r="J18" s="75">
        <f t="shared" si="0"/>
        <v>199850000</v>
      </c>
      <c r="K18" s="681"/>
      <c r="L18" s="11">
        <v>34486000</v>
      </c>
      <c r="M18" s="11">
        <v>103656000</v>
      </c>
      <c r="N18" s="11">
        <v>697000</v>
      </c>
      <c r="O18" s="11">
        <v>61011000</v>
      </c>
      <c r="P18" s="12">
        <f t="shared" si="1"/>
        <v>199850000</v>
      </c>
      <c r="R18" s="129"/>
      <c r="S18" s="94" t="s">
        <v>15</v>
      </c>
      <c r="T18" s="96">
        <v>0.86599999999999999</v>
      </c>
      <c r="U18" s="101" t="s">
        <v>28</v>
      </c>
      <c r="V18" s="139" t="s">
        <v>78</v>
      </c>
      <c r="W18" s="3"/>
      <c r="X18" s="4"/>
      <c r="Y18" s="5"/>
      <c r="Z18" s="111" t="s">
        <v>20</v>
      </c>
      <c r="AA18" s="107">
        <f>ROUND(L18*$T$25,-3)+3328700</f>
        <v>32503700</v>
      </c>
      <c r="AB18" s="6" t="e">
        <f>ROUND(M18*#REF!,-3)+21299200</f>
        <v>#REF!</v>
      </c>
      <c r="AC18" s="6">
        <f t="shared" si="14"/>
        <v>919900</v>
      </c>
      <c r="AD18" s="6" t="e">
        <f>ROUND(O18*#REF!*1.06,-3)+29875700</f>
        <v>#REF!</v>
      </c>
      <c r="AE18" s="7" t="e">
        <f t="shared" si="13"/>
        <v>#REF!</v>
      </c>
      <c r="AH18" s="128" t="s">
        <v>74</v>
      </c>
      <c r="AI18" s="191" t="e">
        <f>#REF!+AI14</f>
        <v>#REF!</v>
      </c>
      <c r="AJ18" s="191" t="e">
        <f>#REF!+AJ14</f>
        <v>#REF!</v>
      </c>
      <c r="AK18" s="191" t="e">
        <f>#REF!+AK14</f>
        <v>#REF!</v>
      </c>
      <c r="AL18" s="191" t="e">
        <f>#REF!+AL14</f>
        <v>#REF!</v>
      </c>
      <c r="AM18" s="191" t="e">
        <f>SUM(AI18:AL18)</f>
        <v>#REF!</v>
      </c>
      <c r="AO18" s="24" t="s">
        <v>40</v>
      </c>
      <c r="AP18" s="3">
        <v>41978</v>
      </c>
      <c r="AQ18" s="4" t="s">
        <v>11</v>
      </c>
      <c r="AR18" s="5">
        <v>41980</v>
      </c>
      <c r="AS18" s="111" t="s">
        <v>20</v>
      </c>
      <c r="AT18" s="81">
        <v>34486000</v>
      </c>
      <c r="AU18" s="80">
        <v>103656000</v>
      </c>
      <c r="AV18" s="80">
        <v>697000</v>
      </c>
      <c r="AW18" s="87">
        <v>61011000</v>
      </c>
      <c r="AX18" s="75">
        <f t="shared" si="3"/>
        <v>199850000</v>
      </c>
      <c r="AY18" s="681"/>
      <c r="AZ18" s="11">
        <v>34486000</v>
      </c>
      <c r="BA18" s="11">
        <v>103656000</v>
      </c>
      <c r="BB18" s="11">
        <v>697000</v>
      </c>
      <c r="BC18" s="11">
        <v>61011000</v>
      </c>
      <c r="BD18" s="12">
        <f t="shared" si="4"/>
        <v>199850000</v>
      </c>
      <c r="BF18" s="129"/>
      <c r="BG18" s="94" t="s">
        <v>15</v>
      </c>
      <c r="BH18" s="96">
        <v>0.86599999999999999</v>
      </c>
      <c r="BI18" s="101" t="s">
        <v>28</v>
      </c>
      <c r="BJ18" s="155" t="s">
        <v>78</v>
      </c>
      <c r="BK18" s="156">
        <v>42236</v>
      </c>
      <c r="BL18" s="157" t="s">
        <v>11</v>
      </c>
      <c r="BM18" s="158">
        <f t="shared" si="5"/>
        <v>42238</v>
      </c>
      <c r="BN18" s="159" t="s">
        <v>45</v>
      </c>
      <c r="BO18" s="160">
        <v>50636000</v>
      </c>
      <c r="BP18" s="161">
        <v>241758000</v>
      </c>
      <c r="BQ18" s="161">
        <v>1120000</v>
      </c>
      <c r="BR18" s="161">
        <v>1064368000</v>
      </c>
      <c r="BS18" s="204">
        <f t="shared" si="9"/>
        <v>1357882000</v>
      </c>
      <c r="BT18" s="212">
        <v>46183900</v>
      </c>
      <c r="BU18" s="161">
        <v>263592000</v>
      </c>
      <c r="BV18" s="161">
        <v>600900</v>
      </c>
      <c r="BW18" s="161">
        <v>1337166900</v>
      </c>
      <c r="BX18" s="162">
        <f t="shared" si="6"/>
        <v>1647543700</v>
      </c>
      <c r="BY18" s="212">
        <f t="shared" si="7"/>
        <v>-4452100</v>
      </c>
      <c r="BZ18" s="161">
        <f t="shared" si="7"/>
        <v>21834000</v>
      </c>
      <c r="CA18" s="161">
        <f t="shared" si="7"/>
        <v>-519100</v>
      </c>
      <c r="CB18" s="161">
        <f t="shared" si="7"/>
        <v>272798900</v>
      </c>
      <c r="CC18" s="162">
        <f t="shared" si="8"/>
        <v>289661700</v>
      </c>
      <c r="CD18" s="300"/>
      <c r="CE18" s="301"/>
      <c r="CF18" s="302"/>
      <c r="CG18" s="297"/>
      <c r="CH18" s="235">
        <f>BX18/BS18</f>
        <v>1.2133187567108188</v>
      </c>
      <c r="CK18" s="129"/>
      <c r="CL18" s="94" t="s">
        <v>15</v>
      </c>
      <c r="CM18" s="96">
        <v>0.84199999999999997</v>
      </c>
      <c r="CN18" s="101" t="s">
        <v>28</v>
      </c>
      <c r="CO18" s="101"/>
      <c r="CP18" s="139" t="s">
        <v>364</v>
      </c>
      <c r="CQ18" s="354">
        <v>45580</v>
      </c>
      <c r="CR18" s="371" t="s">
        <v>11</v>
      </c>
      <c r="CS18" s="372">
        <v>45582</v>
      </c>
      <c r="CT18" s="526" t="s">
        <v>152</v>
      </c>
      <c r="CU18" s="464" t="s">
        <v>366</v>
      </c>
      <c r="CV18" s="527">
        <f>'8-1'!F17</f>
        <v>1089900</v>
      </c>
      <c r="CW18" s="528">
        <f>'8-1'!F59</f>
        <v>53390200</v>
      </c>
      <c r="CX18" s="7">
        <f t="shared" si="10"/>
        <v>54480100</v>
      </c>
      <c r="CY18" s="410">
        <f>'8-1'!F11</f>
        <v>126476600</v>
      </c>
      <c r="CZ18" s="6">
        <f>'8-1'!F8</f>
        <v>131637000</v>
      </c>
      <c r="DA18" s="397">
        <f>'8-1'!F9</f>
        <v>112512900</v>
      </c>
      <c r="DB18" s="6">
        <f>'8-1'!F12</f>
        <v>481091000</v>
      </c>
      <c r="DC18" s="7">
        <f t="shared" si="11"/>
        <v>851717500</v>
      </c>
      <c r="DE18" s="401">
        <f t="shared" si="12"/>
        <v>906197600</v>
      </c>
    </row>
    <row r="19" spans="1:109" ht="48" customHeight="1" x14ac:dyDescent="0.15">
      <c r="A19" s="116"/>
      <c r="B19" s="117"/>
      <c r="C19" s="118"/>
      <c r="D19" s="119"/>
      <c r="E19" s="350"/>
      <c r="F19" s="120"/>
      <c r="G19" s="88"/>
      <c r="H19" s="88"/>
      <c r="I19" s="121"/>
      <c r="J19" s="122"/>
      <c r="K19" s="681"/>
      <c r="L19" s="11"/>
      <c r="M19" s="11"/>
      <c r="N19" s="11"/>
      <c r="O19" s="11"/>
      <c r="P19" s="12"/>
      <c r="R19" s="129"/>
      <c r="S19" s="94"/>
      <c r="T19" s="96"/>
      <c r="U19" s="101"/>
      <c r="V19" s="142"/>
      <c r="W19" s="117"/>
      <c r="X19" s="118"/>
      <c r="Y19" s="119"/>
      <c r="Z19" s="350"/>
      <c r="AA19" s="136"/>
      <c r="AB19" s="76"/>
      <c r="AC19" s="76"/>
      <c r="AD19" s="76"/>
      <c r="AE19" s="77"/>
      <c r="AH19" s="128"/>
      <c r="AI19" s="191"/>
      <c r="AJ19" s="191"/>
      <c r="AK19" s="191"/>
      <c r="AL19" s="191"/>
      <c r="AM19" s="191"/>
      <c r="AO19" s="116"/>
      <c r="AP19" s="117"/>
      <c r="AQ19" s="118"/>
      <c r="AR19" s="119"/>
      <c r="AS19" s="350"/>
      <c r="AT19" s="120"/>
      <c r="AU19" s="88"/>
      <c r="AV19" s="88"/>
      <c r="AW19" s="121"/>
      <c r="AX19" s="122"/>
      <c r="AY19" s="681"/>
      <c r="AZ19" s="11"/>
      <c r="BA19" s="11"/>
      <c r="BB19" s="11"/>
      <c r="BC19" s="11"/>
      <c r="BD19" s="12"/>
      <c r="BF19" s="129"/>
      <c r="BG19" s="94"/>
      <c r="BH19" s="96"/>
      <c r="BI19" s="101"/>
      <c r="BJ19" s="155"/>
      <c r="BK19" s="156"/>
      <c r="BL19" s="157"/>
      <c r="BM19" s="158"/>
      <c r="BN19" s="159"/>
      <c r="BO19" s="160"/>
      <c r="BP19" s="161"/>
      <c r="BQ19" s="161"/>
      <c r="BR19" s="161"/>
      <c r="BS19" s="204"/>
      <c r="BT19" s="212"/>
      <c r="BU19" s="161"/>
      <c r="BV19" s="161"/>
      <c r="BW19" s="161"/>
      <c r="BX19" s="162"/>
      <c r="BY19" s="212"/>
      <c r="BZ19" s="161"/>
      <c r="CA19" s="161"/>
      <c r="CB19" s="161"/>
      <c r="CC19" s="162"/>
      <c r="CD19" s="351"/>
      <c r="CE19" s="352"/>
      <c r="CF19" s="353"/>
      <c r="CG19" s="297"/>
      <c r="CH19" s="235"/>
      <c r="CK19" s="129"/>
      <c r="CL19" s="94"/>
      <c r="CM19" s="96"/>
      <c r="CN19" s="101"/>
      <c r="CO19" s="101"/>
      <c r="CP19" s="142" t="s">
        <v>376</v>
      </c>
      <c r="CQ19" s="373">
        <v>45595</v>
      </c>
      <c r="CR19" s="374" t="s">
        <v>11</v>
      </c>
      <c r="CS19" s="375">
        <v>45597</v>
      </c>
      <c r="CT19" s="123" t="s">
        <v>373</v>
      </c>
      <c r="CU19" s="464" t="s">
        <v>372</v>
      </c>
      <c r="CV19" s="387">
        <f>'7-2'!F15</f>
        <v>0</v>
      </c>
      <c r="CW19" s="398">
        <f>'7-2'!F16</f>
        <v>0</v>
      </c>
      <c r="CX19" s="127">
        <f>SUM(CV19:CW19)</f>
        <v>0</v>
      </c>
      <c r="CY19" s="411">
        <f>'7-2'!F8</f>
        <v>126652700</v>
      </c>
      <c r="CZ19" s="76">
        <f>'7-2'!F9</f>
        <v>169888100</v>
      </c>
      <c r="DA19" s="398">
        <f>'7-2'!F10</f>
        <v>120131000</v>
      </c>
      <c r="DB19" s="125">
        <f>'7-2'!F12</f>
        <v>573784200</v>
      </c>
      <c r="DC19" s="127">
        <f>SUM(CY19:DB19)</f>
        <v>990456000</v>
      </c>
      <c r="DE19" s="403">
        <f>CX19+DC19</f>
        <v>990456000</v>
      </c>
    </row>
    <row r="20" spans="1:109" ht="48" customHeight="1" x14ac:dyDescent="0.15">
      <c r="A20" s="33" t="s">
        <v>41</v>
      </c>
      <c r="B20" s="8">
        <v>42026</v>
      </c>
      <c r="C20" s="9" t="s">
        <v>11</v>
      </c>
      <c r="D20" s="10">
        <v>42028</v>
      </c>
      <c r="E20" s="111" t="s">
        <v>20</v>
      </c>
      <c r="F20" s="83">
        <v>31558000</v>
      </c>
      <c r="G20" s="80">
        <v>321745000</v>
      </c>
      <c r="H20" s="80">
        <v>1625000</v>
      </c>
      <c r="I20" s="87">
        <v>333747000</v>
      </c>
      <c r="J20" s="65">
        <f t="shared" si="0"/>
        <v>688675000</v>
      </c>
      <c r="K20" s="681"/>
      <c r="L20" s="6">
        <v>31558000</v>
      </c>
      <c r="M20" s="6">
        <v>321745000</v>
      </c>
      <c r="N20" s="6">
        <v>1625000</v>
      </c>
      <c r="O20" s="6">
        <v>333747000</v>
      </c>
      <c r="P20" s="7">
        <f t="shared" si="1"/>
        <v>688675000</v>
      </c>
      <c r="Q20" s="54"/>
      <c r="T20" s="130"/>
      <c r="V20" s="33" t="s">
        <v>79</v>
      </c>
      <c r="W20" s="8"/>
      <c r="X20" s="9"/>
      <c r="Y20" s="10"/>
      <c r="Z20" s="111" t="s">
        <v>20</v>
      </c>
      <c r="AA20" s="137">
        <f>ROUND(L20*$T$25,-3)+3328700</f>
        <v>30026700</v>
      </c>
      <c r="AB20" s="11" t="e">
        <f>ROUND(M20*#REF!,-3)+21299200</f>
        <v>#REF!</v>
      </c>
      <c r="AC20" s="11">
        <f t="shared" si="14"/>
        <v>1847900</v>
      </c>
      <c r="AD20" s="11" t="e">
        <f>ROUND(O20*#REF!*1.06,-3)+29875700</f>
        <v>#REF!</v>
      </c>
      <c r="AE20" s="12" t="e">
        <f t="shared" si="13"/>
        <v>#REF!</v>
      </c>
      <c r="AO20" s="33" t="s">
        <v>41</v>
      </c>
      <c r="AP20" s="8">
        <v>42026</v>
      </c>
      <c r="AQ20" s="9" t="s">
        <v>11</v>
      </c>
      <c r="AR20" s="10">
        <v>42028</v>
      </c>
      <c r="AS20" s="111" t="s">
        <v>20</v>
      </c>
      <c r="AT20" s="83">
        <v>31558000</v>
      </c>
      <c r="AU20" s="80">
        <v>321745000</v>
      </c>
      <c r="AV20" s="80">
        <v>1625000</v>
      </c>
      <c r="AW20" s="87">
        <v>333747000</v>
      </c>
      <c r="AX20" s="65">
        <f t="shared" si="3"/>
        <v>688675000</v>
      </c>
      <c r="AY20" s="681"/>
      <c r="AZ20" s="6">
        <v>31558000</v>
      </c>
      <c r="BA20" s="6">
        <v>321745000</v>
      </c>
      <c r="BB20" s="6">
        <v>1625000</v>
      </c>
      <c r="BC20" s="6">
        <v>333747000</v>
      </c>
      <c r="BD20" s="7">
        <f>SUM(AZ20:BC20)</f>
        <v>688675000</v>
      </c>
      <c r="BE20" s="54"/>
      <c r="BH20" s="130"/>
      <c r="BJ20" s="230" t="s">
        <v>79</v>
      </c>
      <c r="BK20" s="231">
        <v>42318</v>
      </c>
      <c r="BL20" s="232" t="s">
        <v>11</v>
      </c>
      <c r="BM20" s="233">
        <f t="shared" si="5"/>
        <v>42320</v>
      </c>
      <c r="BN20" s="123" t="s">
        <v>20</v>
      </c>
      <c r="BO20" s="136">
        <v>22954700</v>
      </c>
      <c r="BP20" s="76">
        <v>236005200</v>
      </c>
      <c r="BQ20" s="76">
        <v>1201900</v>
      </c>
      <c r="BR20" s="76">
        <v>231670700</v>
      </c>
      <c r="BS20" s="205">
        <f t="shared" si="9"/>
        <v>491832500</v>
      </c>
      <c r="BT20" s="306" t="e">
        <f>(BT14+#REF!)/2</f>
        <v>#REF!</v>
      </c>
      <c r="BU20" s="307">
        <v>178197300</v>
      </c>
      <c r="BV20" s="307" t="e">
        <f>ROUND((BV10+BV12+BV14+#REF!+#REF!)/5,-2)</f>
        <v>#REF!</v>
      </c>
      <c r="BW20" s="307" t="e">
        <f>CD20*#REF!</f>
        <v>#REF!</v>
      </c>
      <c r="BX20" s="308" t="e">
        <f t="shared" si="6"/>
        <v>#REF!</v>
      </c>
      <c r="BY20" s="234" t="e">
        <f t="shared" si="7"/>
        <v>#REF!</v>
      </c>
      <c r="BZ20" s="125">
        <f t="shared" si="7"/>
        <v>-57807900</v>
      </c>
      <c r="CA20" s="125" t="e">
        <f t="shared" si="7"/>
        <v>#REF!</v>
      </c>
      <c r="CB20" s="125" t="e">
        <f t="shared" si="7"/>
        <v>#REF!</v>
      </c>
      <c r="CC20" s="127" t="e">
        <f t="shared" si="8"/>
        <v>#REF!</v>
      </c>
      <c r="CD20" s="127">
        <v>70</v>
      </c>
      <c r="CE20" s="294" t="s">
        <v>97</v>
      </c>
      <c r="CF20" s="273" t="s">
        <v>95</v>
      </c>
      <c r="CG20" s="296"/>
      <c r="CM20" s="130"/>
      <c r="CP20" s="139" t="s">
        <v>377</v>
      </c>
      <c r="CQ20" s="354">
        <v>45603</v>
      </c>
      <c r="CR20" s="371" t="s">
        <v>11</v>
      </c>
      <c r="CS20" s="372">
        <v>45606</v>
      </c>
      <c r="CT20" s="111" t="s">
        <v>145</v>
      </c>
      <c r="CU20" s="464"/>
      <c r="CV20" s="210">
        <f>'9'!G52</f>
        <v>613714600</v>
      </c>
      <c r="CW20" s="397">
        <f>'9'!G123</f>
        <v>548253700</v>
      </c>
      <c r="CX20" s="12">
        <f>SUM(CV20:CW20)</f>
        <v>1161968300</v>
      </c>
      <c r="CY20" s="410">
        <f>'9'!G11</f>
        <v>521886100</v>
      </c>
      <c r="CZ20" s="6">
        <f>'9'!G8</f>
        <v>551966100</v>
      </c>
      <c r="DA20" s="397">
        <f>'9'!G9</f>
        <v>406917000</v>
      </c>
      <c r="DB20" s="11">
        <f>'9'!G12</f>
        <v>1652944200</v>
      </c>
      <c r="DC20" s="12">
        <f>SUM(CY20:DB20)</f>
        <v>3133713400</v>
      </c>
      <c r="DE20" s="404">
        <f>CX20+DC20</f>
        <v>4295681700</v>
      </c>
    </row>
    <row r="21" spans="1:109" ht="48" customHeight="1" x14ac:dyDescent="0.15">
      <c r="A21" s="140" t="s">
        <v>47</v>
      </c>
      <c r="B21" s="8">
        <v>42037</v>
      </c>
      <c r="C21" s="9" t="s">
        <v>11</v>
      </c>
      <c r="D21" s="10">
        <v>42039</v>
      </c>
      <c r="E21" s="112" t="s">
        <v>38</v>
      </c>
      <c r="F21" s="83">
        <v>50316000</v>
      </c>
      <c r="G21" s="80">
        <v>476267000</v>
      </c>
      <c r="H21" s="80">
        <v>4876000</v>
      </c>
      <c r="I21" s="87">
        <v>484571000</v>
      </c>
      <c r="J21" s="65">
        <f t="shared" si="0"/>
        <v>1016030000</v>
      </c>
      <c r="K21" s="681"/>
      <c r="L21" s="125">
        <v>50316000</v>
      </c>
      <c r="M21" s="126">
        <v>476267000</v>
      </c>
      <c r="N21" s="126">
        <v>4876000</v>
      </c>
      <c r="O21" s="126">
        <v>484571000</v>
      </c>
      <c r="P21" s="127">
        <f t="shared" si="1"/>
        <v>1016030000</v>
      </c>
      <c r="Q21" s="54"/>
      <c r="S21" s="92"/>
      <c r="T21" s="92"/>
      <c r="U21" s="101"/>
      <c r="V21" s="33" t="s">
        <v>80</v>
      </c>
      <c r="W21" s="8"/>
      <c r="X21" s="9"/>
      <c r="Y21" s="10"/>
      <c r="Z21" s="112" t="s">
        <v>38</v>
      </c>
      <c r="AA21" s="107">
        <f>ROUND(L21*$T$25,-3)+3328700</f>
        <v>45895700</v>
      </c>
      <c r="AB21" s="6" t="e">
        <f>ROUND(M21*#REF!,-3)+21299200</f>
        <v>#REF!</v>
      </c>
      <c r="AC21" s="6">
        <f t="shared" si="14"/>
        <v>5098900</v>
      </c>
      <c r="AD21" s="6" t="e">
        <f>ROUND(O21*#REF!*1.06,-3)+29875700</f>
        <v>#REF!</v>
      </c>
      <c r="AE21" s="7" t="e">
        <f t="shared" si="13"/>
        <v>#REF!</v>
      </c>
      <c r="AO21" s="140" t="s">
        <v>47</v>
      </c>
      <c r="AP21" s="8">
        <v>42037</v>
      </c>
      <c r="AQ21" s="9" t="s">
        <v>11</v>
      </c>
      <c r="AR21" s="10">
        <v>42039</v>
      </c>
      <c r="AS21" s="112" t="s">
        <v>38</v>
      </c>
      <c r="AT21" s="83">
        <v>50316000</v>
      </c>
      <c r="AU21" s="80">
        <v>476267000</v>
      </c>
      <c r="AV21" s="80">
        <v>4876000</v>
      </c>
      <c r="AW21" s="87">
        <v>484571000</v>
      </c>
      <c r="AX21" s="65">
        <f t="shared" si="3"/>
        <v>1016030000</v>
      </c>
      <c r="AY21" s="681"/>
      <c r="AZ21" s="125">
        <v>50316000</v>
      </c>
      <c r="BA21" s="126">
        <v>476267000</v>
      </c>
      <c r="BB21" s="126">
        <v>4876000</v>
      </c>
      <c r="BC21" s="126">
        <v>484571000</v>
      </c>
      <c r="BD21" s="127">
        <f>SUM(AZ21:BC21)</f>
        <v>1016030000</v>
      </c>
      <c r="BE21" s="54"/>
      <c r="BG21" s="92"/>
      <c r="BH21" s="92"/>
      <c r="BI21" s="101"/>
      <c r="BJ21" s="33" t="s">
        <v>80</v>
      </c>
      <c r="BK21" s="8">
        <v>42332</v>
      </c>
      <c r="BL21" s="9" t="s">
        <v>11</v>
      </c>
      <c r="BM21" s="10">
        <f t="shared" si="5"/>
        <v>42334</v>
      </c>
      <c r="BN21" s="111" t="s">
        <v>20</v>
      </c>
      <c r="BO21" s="137">
        <v>30026700</v>
      </c>
      <c r="BP21" s="11">
        <v>348835200</v>
      </c>
      <c r="BQ21" s="11">
        <v>1847900</v>
      </c>
      <c r="BR21" s="11">
        <v>393906700</v>
      </c>
      <c r="BS21" s="202">
        <f t="shared" si="9"/>
        <v>774616500</v>
      </c>
      <c r="BT21" s="309" t="e">
        <f>BT20</f>
        <v>#REF!</v>
      </c>
      <c r="BU21" s="310" t="e">
        <f>ROUND((($BU$12+$BU$14+#REF!)/3*1/3+$BU$20*2/3),-2)</f>
        <v>#REF!</v>
      </c>
      <c r="BV21" s="310" t="e">
        <f>BV20</f>
        <v>#REF!</v>
      </c>
      <c r="BW21" s="310" t="e">
        <f>CD21*#REF!</f>
        <v>#REF!</v>
      </c>
      <c r="BX21" s="311" t="e">
        <f t="shared" si="6"/>
        <v>#REF!</v>
      </c>
      <c r="BY21" s="210" t="e">
        <f t="shared" si="7"/>
        <v>#REF!</v>
      </c>
      <c r="BZ21" s="6" t="e">
        <f t="shared" si="7"/>
        <v>#REF!</v>
      </c>
      <c r="CA21" s="6" t="e">
        <f t="shared" si="7"/>
        <v>#REF!</v>
      </c>
      <c r="CB21" s="6" t="e">
        <f t="shared" si="7"/>
        <v>#REF!</v>
      </c>
      <c r="CC21" s="7" t="e">
        <f t="shared" si="8"/>
        <v>#REF!</v>
      </c>
      <c r="CD21" s="7">
        <v>150</v>
      </c>
      <c r="CE21" s="272" t="s">
        <v>99</v>
      </c>
      <c r="CF21" s="274" t="s">
        <v>95</v>
      </c>
      <c r="CG21" s="296"/>
      <c r="CL21" s="92"/>
      <c r="CM21" s="92"/>
      <c r="CN21" s="101"/>
      <c r="CO21" s="101"/>
      <c r="CP21" s="139" t="s">
        <v>378</v>
      </c>
      <c r="CQ21" s="354">
        <v>45632</v>
      </c>
      <c r="CR21" s="371" t="s">
        <v>11</v>
      </c>
      <c r="CS21" s="372">
        <v>45634</v>
      </c>
      <c r="CT21" s="201" t="s">
        <v>374</v>
      </c>
      <c r="CU21" s="513" t="s">
        <v>367</v>
      </c>
      <c r="CV21" s="210">
        <f>'8-2'!F19</f>
        <v>4125400</v>
      </c>
      <c r="CW21" s="397">
        <f>'8-2'!F57</f>
        <v>48940600</v>
      </c>
      <c r="CX21" s="7">
        <f t="shared" si="10"/>
        <v>53066000</v>
      </c>
      <c r="CY21" s="410">
        <f>'8-2'!F11</f>
        <v>126161200</v>
      </c>
      <c r="CZ21" s="6">
        <f>'8-2'!F8</f>
        <v>124961500</v>
      </c>
      <c r="DA21" s="397">
        <f>'8-2'!F9</f>
        <v>97052200</v>
      </c>
      <c r="DB21" s="11">
        <f>'8-2'!F12</f>
        <v>483306800</v>
      </c>
      <c r="DC21" s="7">
        <f t="shared" si="11"/>
        <v>831481700</v>
      </c>
      <c r="DE21" s="401">
        <f t="shared" si="12"/>
        <v>884547700</v>
      </c>
    </row>
    <row r="22" spans="1:109" ht="48" customHeight="1" x14ac:dyDescent="0.15">
      <c r="A22" s="25" t="s">
        <v>42</v>
      </c>
      <c r="B22" s="8">
        <v>42065</v>
      </c>
      <c r="C22" s="9" t="s">
        <v>11</v>
      </c>
      <c r="D22" s="10">
        <v>42067</v>
      </c>
      <c r="E22" s="111" t="s">
        <v>39</v>
      </c>
      <c r="F22" s="81">
        <v>29736000</v>
      </c>
      <c r="G22" s="90">
        <v>238827000</v>
      </c>
      <c r="H22" s="80">
        <v>2024000</v>
      </c>
      <c r="I22" s="91">
        <v>145642000</v>
      </c>
      <c r="J22" s="65">
        <f t="shared" si="0"/>
        <v>416229000</v>
      </c>
      <c r="K22" s="681"/>
      <c r="L22" s="11">
        <v>29736000</v>
      </c>
      <c r="M22" s="11">
        <v>238827000</v>
      </c>
      <c r="N22" s="11">
        <v>2024000</v>
      </c>
      <c r="O22" s="11">
        <v>145642000</v>
      </c>
      <c r="P22" s="12">
        <f t="shared" si="1"/>
        <v>416229000</v>
      </c>
      <c r="Q22" s="54"/>
      <c r="S22" s="93"/>
      <c r="T22" s="94" t="s">
        <v>59</v>
      </c>
      <c r="U22" s="101"/>
      <c r="V22" s="140" t="s">
        <v>81</v>
      </c>
      <c r="W22" s="8"/>
      <c r="X22" s="9"/>
      <c r="Y22" s="10"/>
      <c r="Z22" s="111" t="s">
        <v>39</v>
      </c>
      <c r="AA22" s="107">
        <f>ROUND(L22*$T$25,-3)+3328700</f>
        <v>28485700</v>
      </c>
      <c r="AB22" s="6" t="e">
        <f>ROUND(M22*#REF!,-3)+21299200</f>
        <v>#REF!</v>
      </c>
      <c r="AC22" s="6">
        <f>ROUND(N22,-3)+222900</f>
        <v>2246900</v>
      </c>
      <c r="AD22" s="6" t="e">
        <f>ROUND(O22*#REF!*1.06,-3)+29875700</f>
        <v>#REF!</v>
      </c>
      <c r="AE22" s="7" t="e">
        <f>SUM(AA22:AD22)</f>
        <v>#REF!</v>
      </c>
      <c r="AO22" s="25" t="s">
        <v>42</v>
      </c>
      <c r="AP22" s="8">
        <v>42065</v>
      </c>
      <c r="AQ22" s="9" t="s">
        <v>11</v>
      </c>
      <c r="AR22" s="10">
        <v>42067</v>
      </c>
      <c r="AS22" s="111" t="s">
        <v>39</v>
      </c>
      <c r="AT22" s="81">
        <v>29736000</v>
      </c>
      <c r="AU22" s="90">
        <v>238827000</v>
      </c>
      <c r="AV22" s="80">
        <v>2024000</v>
      </c>
      <c r="AW22" s="91">
        <v>145642000</v>
      </c>
      <c r="AX22" s="65">
        <f t="shared" si="3"/>
        <v>416229000</v>
      </c>
      <c r="AY22" s="681"/>
      <c r="AZ22" s="11">
        <v>29736000</v>
      </c>
      <c r="BA22" s="11">
        <v>238827000</v>
      </c>
      <c r="BB22" s="11">
        <v>2024000</v>
      </c>
      <c r="BC22" s="11">
        <v>145642000</v>
      </c>
      <c r="BD22" s="12">
        <f>SUM(AZ22:BC22)</f>
        <v>416229000</v>
      </c>
      <c r="BE22" s="54"/>
      <c r="BG22" s="93"/>
      <c r="BH22" s="94" t="s">
        <v>59</v>
      </c>
      <c r="BI22" s="101"/>
      <c r="BJ22" s="264" t="s">
        <v>82</v>
      </c>
      <c r="BK22" s="265">
        <v>42366</v>
      </c>
      <c r="BL22" s="266" t="s">
        <v>11</v>
      </c>
      <c r="BM22" s="267">
        <f t="shared" si="5"/>
        <v>42368</v>
      </c>
      <c r="BN22" s="257" t="s">
        <v>19</v>
      </c>
      <c r="BO22" s="251">
        <v>45895900</v>
      </c>
      <c r="BP22" s="252">
        <v>506139400</v>
      </c>
      <c r="BQ22" s="252">
        <v>5098300</v>
      </c>
      <c r="BR22" s="252">
        <v>558447900</v>
      </c>
      <c r="BS22" s="253">
        <f t="shared" si="9"/>
        <v>1115581500</v>
      </c>
      <c r="BT22" s="254">
        <f>BT9</f>
        <v>43399400</v>
      </c>
      <c r="BU22" s="252">
        <v>524758600</v>
      </c>
      <c r="BV22" s="252" t="e">
        <f>ROUND((BV9+#REF!+BV16+BV17+#REF!)/5,-2)</f>
        <v>#REF!</v>
      </c>
      <c r="BW22" s="252">
        <f>ROUND(601411100*168/165,-2)</f>
        <v>612345800</v>
      </c>
      <c r="BX22" s="256" t="e">
        <f t="shared" si="6"/>
        <v>#REF!</v>
      </c>
      <c r="BY22" s="268">
        <f t="shared" si="7"/>
        <v>-2496500</v>
      </c>
      <c r="BZ22" s="269">
        <f t="shared" si="7"/>
        <v>18619200</v>
      </c>
      <c r="CA22" s="269" t="e">
        <f t="shared" si="7"/>
        <v>#REF!</v>
      </c>
      <c r="CB22" s="269">
        <f t="shared" si="7"/>
        <v>53897900</v>
      </c>
      <c r="CC22" s="256" t="e">
        <f t="shared" si="8"/>
        <v>#REF!</v>
      </c>
      <c r="CD22" s="256">
        <v>168</v>
      </c>
      <c r="CE22" s="278"/>
      <c r="CF22" s="305" t="s">
        <v>100</v>
      </c>
      <c r="CG22" s="297"/>
      <c r="CL22" s="93"/>
      <c r="CM22" s="94" t="s">
        <v>59</v>
      </c>
      <c r="CN22" s="101"/>
      <c r="CO22" s="101"/>
      <c r="CP22" s="139" t="s">
        <v>379</v>
      </c>
      <c r="CQ22" s="354">
        <v>45647</v>
      </c>
      <c r="CR22" s="371" t="s">
        <v>11</v>
      </c>
      <c r="CS22" s="372">
        <v>45649</v>
      </c>
      <c r="CT22" s="201" t="s">
        <v>154</v>
      </c>
      <c r="CU22" s="458" t="s">
        <v>368</v>
      </c>
      <c r="CV22" s="210"/>
      <c r="CW22" s="397"/>
      <c r="CX22" s="7">
        <f t="shared" si="10"/>
        <v>0</v>
      </c>
      <c r="CY22" s="410"/>
      <c r="CZ22" s="6"/>
      <c r="DA22" s="397"/>
      <c r="DB22" s="11"/>
      <c r="DC22" s="7">
        <f t="shared" si="11"/>
        <v>0</v>
      </c>
      <c r="DE22" s="401">
        <f t="shared" si="12"/>
        <v>0</v>
      </c>
    </row>
    <row r="23" spans="1:109" ht="48" customHeight="1" x14ac:dyDescent="0.15">
      <c r="A23" s="25"/>
      <c r="B23" s="8"/>
      <c r="C23" s="9"/>
      <c r="D23" s="10"/>
      <c r="E23" s="111"/>
      <c r="F23" s="81"/>
      <c r="G23" s="90"/>
      <c r="H23" s="80"/>
      <c r="I23" s="91"/>
      <c r="J23" s="65"/>
      <c r="K23" s="681"/>
      <c r="L23" s="11"/>
      <c r="M23" s="11"/>
      <c r="N23" s="11"/>
      <c r="O23" s="11"/>
      <c r="P23" s="12"/>
      <c r="Q23" s="54"/>
      <c r="S23" s="93"/>
      <c r="T23" s="94"/>
      <c r="U23" s="101"/>
      <c r="V23" s="140"/>
      <c r="W23" s="8"/>
      <c r="X23" s="9"/>
      <c r="Y23" s="10"/>
      <c r="Z23" s="111"/>
      <c r="AA23" s="137"/>
      <c r="AB23" s="11"/>
      <c r="AC23" s="11"/>
      <c r="AD23" s="11"/>
      <c r="AE23" s="12"/>
      <c r="AO23" s="25"/>
      <c r="AP23" s="8"/>
      <c r="AQ23" s="9"/>
      <c r="AR23" s="10"/>
      <c r="AS23" s="111"/>
      <c r="AT23" s="81"/>
      <c r="AU23" s="90"/>
      <c r="AV23" s="80"/>
      <c r="AW23" s="91"/>
      <c r="AX23" s="65"/>
      <c r="AY23" s="681"/>
      <c r="AZ23" s="11"/>
      <c r="BA23" s="11"/>
      <c r="BB23" s="11"/>
      <c r="BC23" s="11"/>
      <c r="BD23" s="12"/>
      <c r="BE23" s="54"/>
      <c r="BG23" s="93"/>
      <c r="BH23" s="94"/>
      <c r="BI23" s="101"/>
      <c r="BJ23" s="264"/>
      <c r="BK23" s="265"/>
      <c r="BL23" s="266"/>
      <c r="BM23" s="267"/>
      <c r="BN23" s="250"/>
      <c r="BO23" s="251"/>
      <c r="BP23" s="252"/>
      <c r="BQ23" s="252"/>
      <c r="BR23" s="252"/>
      <c r="BS23" s="253"/>
      <c r="BT23" s="254"/>
      <c r="BU23" s="252"/>
      <c r="BV23" s="252"/>
      <c r="BW23" s="252"/>
      <c r="BX23" s="256"/>
      <c r="BY23" s="268"/>
      <c r="BZ23" s="269"/>
      <c r="CA23" s="269"/>
      <c r="CB23" s="269"/>
      <c r="CC23" s="256"/>
      <c r="CD23" s="256"/>
      <c r="CE23" s="278"/>
      <c r="CF23" s="305"/>
      <c r="CG23" s="297"/>
      <c r="CL23" s="93"/>
      <c r="CM23" s="94"/>
      <c r="CN23" s="101"/>
      <c r="CO23" s="101"/>
      <c r="CP23" s="139" t="s">
        <v>380</v>
      </c>
      <c r="CQ23" s="354">
        <v>45301</v>
      </c>
      <c r="CR23" s="371" t="s">
        <v>11</v>
      </c>
      <c r="CS23" s="372">
        <v>45304</v>
      </c>
      <c r="CT23" s="201" t="s">
        <v>375</v>
      </c>
      <c r="CU23" s="464" t="s">
        <v>369</v>
      </c>
      <c r="CV23" s="210"/>
      <c r="CW23" s="397"/>
      <c r="CX23" s="7">
        <f t="shared" si="10"/>
        <v>0</v>
      </c>
      <c r="CY23" s="410"/>
      <c r="CZ23" s="6"/>
      <c r="DA23" s="397"/>
      <c r="DB23" s="11"/>
      <c r="DC23" s="7">
        <f>SUM(CY23:DB23)</f>
        <v>0</v>
      </c>
      <c r="DE23" s="401">
        <f>CX23+DC23</f>
        <v>0</v>
      </c>
    </row>
    <row r="24" spans="1:109" ht="48" customHeight="1" x14ac:dyDescent="0.15">
      <c r="A24" s="25"/>
      <c r="B24" s="8"/>
      <c r="C24" s="9"/>
      <c r="D24" s="10"/>
      <c r="E24" s="111"/>
      <c r="F24" s="81"/>
      <c r="G24" s="90"/>
      <c r="H24" s="80"/>
      <c r="I24" s="91"/>
      <c r="J24" s="65"/>
      <c r="K24" s="681"/>
      <c r="L24" s="11"/>
      <c r="M24" s="11"/>
      <c r="N24" s="11"/>
      <c r="O24" s="11"/>
      <c r="P24" s="12"/>
      <c r="Q24" s="54"/>
      <c r="S24" s="93"/>
      <c r="T24" s="94"/>
      <c r="U24" s="101"/>
      <c r="V24" s="140"/>
      <c r="W24" s="8"/>
      <c r="X24" s="9"/>
      <c r="Y24" s="10"/>
      <c r="Z24" s="111"/>
      <c r="AA24" s="137"/>
      <c r="AB24" s="11"/>
      <c r="AC24" s="11"/>
      <c r="AD24" s="11"/>
      <c r="AE24" s="12"/>
      <c r="AO24" s="25"/>
      <c r="AP24" s="8"/>
      <c r="AQ24" s="9"/>
      <c r="AR24" s="10"/>
      <c r="AS24" s="111"/>
      <c r="AT24" s="81"/>
      <c r="AU24" s="90"/>
      <c r="AV24" s="80"/>
      <c r="AW24" s="91"/>
      <c r="AX24" s="65"/>
      <c r="AY24" s="681"/>
      <c r="AZ24" s="11"/>
      <c r="BA24" s="11"/>
      <c r="BB24" s="11"/>
      <c r="BC24" s="11"/>
      <c r="BD24" s="12"/>
      <c r="BE24" s="54"/>
      <c r="BG24" s="93"/>
      <c r="BH24" s="94"/>
      <c r="BI24" s="101"/>
      <c r="BJ24" s="264"/>
      <c r="BK24" s="265"/>
      <c r="BL24" s="266"/>
      <c r="BM24" s="267"/>
      <c r="BN24" s="250"/>
      <c r="BO24" s="251"/>
      <c r="BP24" s="252"/>
      <c r="BQ24" s="252"/>
      <c r="BR24" s="252"/>
      <c r="BS24" s="253"/>
      <c r="BT24" s="254"/>
      <c r="BU24" s="252"/>
      <c r="BV24" s="252"/>
      <c r="BW24" s="252"/>
      <c r="BX24" s="256"/>
      <c r="BY24" s="268"/>
      <c r="BZ24" s="269"/>
      <c r="CA24" s="269"/>
      <c r="CB24" s="269"/>
      <c r="CC24" s="256"/>
      <c r="CD24" s="256"/>
      <c r="CE24" s="278"/>
      <c r="CF24" s="305"/>
      <c r="CG24" s="297"/>
      <c r="CL24" s="93"/>
      <c r="CM24" s="94"/>
      <c r="CN24" s="101"/>
      <c r="CO24" s="101"/>
      <c r="CP24" s="139" t="s">
        <v>381</v>
      </c>
      <c r="CQ24" s="354">
        <v>45364</v>
      </c>
      <c r="CR24" s="371" t="s">
        <v>11</v>
      </c>
      <c r="CS24" s="627">
        <v>45364</v>
      </c>
      <c r="CT24" s="201" t="s">
        <v>145</v>
      </c>
      <c r="CU24" s="622"/>
      <c r="CV24" s="210"/>
      <c r="CW24" s="397"/>
      <c r="CX24" s="7">
        <f t="shared" si="10"/>
        <v>0</v>
      </c>
      <c r="CY24" s="410"/>
      <c r="CZ24" s="6"/>
      <c r="DA24" s="397"/>
      <c r="DB24" s="11"/>
      <c r="DC24" s="7">
        <f t="shared" si="11"/>
        <v>0</v>
      </c>
      <c r="DE24" s="401">
        <f t="shared" si="12"/>
        <v>0</v>
      </c>
    </row>
    <row r="25" spans="1:109" ht="48" customHeight="1" x14ac:dyDescent="0.15">
      <c r="A25" s="25" t="s">
        <v>43</v>
      </c>
      <c r="B25" s="8">
        <v>42081</v>
      </c>
      <c r="C25" s="9" t="s">
        <v>11</v>
      </c>
      <c r="D25" s="10">
        <v>42083</v>
      </c>
      <c r="E25" s="112" t="s">
        <v>19</v>
      </c>
      <c r="F25" s="81">
        <v>50316000</v>
      </c>
      <c r="G25" s="80">
        <v>476267000</v>
      </c>
      <c r="H25" s="80">
        <v>4876000</v>
      </c>
      <c r="I25" s="87">
        <v>484571000</v>
      </c>
      <c r="J25" s="65">
        <f t="shared" si="0"/>
        <v>1016030000</v>
      </c>
      <c r="K25" s="682"/>
      <c r="L25" s="11">
        <v>50316000</v>
      </c>
      <c r="M25" s="11">
        <v>476267000</v>
      </c>
      <c r="N25" s="11">
        <v>4876000</v>
      </c>
      <c r="O25" s="11">
        <v>484599300</v>
      </c>
      <c r="P25" s="12">
        <f t="shared" si="1"/>
        <v>1016058300</v>
      </c>
      <c r="Q25" s="54"/>
      <c r="S25" s="94" t="s">
        <v>15</v>
      </c>
      <c r="T25" s="95">
        <f>ROUND((T12+T18)/2,3)</f>
        <v>0.84599999999999997</v>
      </c>
      <c r="U25" s="101" t="s">
        <v>25</v>
      </c>
      <c r="V25" s="140" t="s">
        <v>82</v>
      </c>
      <c r="W25" s="8"/>
      <c r="X25" s="9"/>
      <c r="Y25" s="10"/>
      <c r="Z25" s="112" t="s">
        <v>19</v>
      </c>
      <c r="AA25" s="194">
        <f>ROUND(L25*$T$25,-3)+3328700+200</f>
        <v>45895900</v>
      </c>
      <c r="AB25" s="193" t="e">
        <f>ROUND(M25*#REF!,-3)+21299200+200</f>
        <v>#REF!</v>
      </c>
      <c r="AC25" s="193">
        <f>ROUND(N25,-3)+222900-600</f>
        <v>5098300</v>
      </c>
      <c r="AD25" s="193" t="e">
        <f>ROUND(O25*#REF!*1.06,-3)+29875700+200</f>
        <v>#REF!</v>
      </c>
      <c r="AE25" s="12" t="e">
        <f>SUM(AA25:AD25)</f>
        <v>#REF!</v>
      </c>
      <c r="AO25" s="25" t="s">
        <v>43</v>
      </c>
      <c r="AP25" s="8">
        <v>42081</v>
      </c>
      <c r="AQ25" s="9" t="s">
        <v>11</v>
      </c>
      <c r="AR25" s="10">
        <v>42083</v>
      </c>
      <c r="AS25" s="112" t="s">
        <v>19</v>
      </c>
      <c r="AT25" s="81">
        <v>50316000</v>
      </c>
      <c r="AU25" s="80">
        <v>476267000</v>
      </c>
      <c r="AV25" s="80">
        <v>4876000</v>
      </c>
      <c r="AW25" s="87">
        <v>484571000</v>
      </c>
      <c r="AX25" s="65">
        <f t="shared" si="3"/>
        <v>1016030000</v>
      </c>
      <c r="AY25" s="682"/>
      <c r="AZ25" s="11">
        <v>50316000</v>
      </c>
      <c r="BA25" s="11">
        <v>476267000</v>
      </c>
      <c r="BB25" s="11">
        <v>4876000</v>
      </c>
      <c r="BC25" s="11">
        <v>484599300</v>
      </c>
      <c r="BD25" s="12">
        <f>SUM(AZ25:BC25)</f>
        <v>1016058300</v>
      </c>
      <c r="BE25" s="54"/>
      <c r="BG25" s="94" t="s">
        <v>15</v>
      </c>
      <c r="BH25" s="95">
        <f>ROUND((BH12+BH18)/2,3)</f>
        <v>0.84599999999999997</v>
      </c>
      <c r="BI25" s="101" t="s">
        <v>25</v>
      </c>
      <c r="BJ25" s="25"/>
      <c r="BK25" s="8"/>
      <c r="BL25" s="9"/>
      <c r="BM25" s="10"/>
      <c r="BN25" s="131"/>
      <c r="BO25" s="137"/>
      <c r="BP25" s="11"/>
      <c r="BQ25" s="11"/>
      <c r="BR25" s="11"/>
      <c r="BS25" s="203"/>
      <c r="BT25" s="210"/>
      <c r="BU25" s="11"/>
      <c r="BV25" s="11"/>
      <c r="BW25" s="11"/>
      <c r="BX25" s="7"/>
      <c r="BY25" s="211"/>
      <c r="BZ25" s="11"/>
      <c r="CA25" s="11"/>
      <c r="CB25" s="11"/>
      <c r="CC25" s="7"/>
      <c r="CD25" s="7"/>
      <c r="CE25" s="279"/>
      <c r="CF25" s="280"/>
      <c r="CG25" s="297"/>
      <c r="CL25" s="94" t="s">
        <v>15</v>
      </c>
      <c r="CM25" s="95">
        <f>ROUND((CM12+CM18)/2,3)</f>
        <v>0.84</v>
      </c>
      <c r="CN25" s="101" t="s">
        <v>25</v>
      </c>
      <c r="CO25" s="101"/>
      <c r="CP25" s="139" t="s">
        <v>382</v>
      </c>
      <c r="CQ25" s="354">
        <v>45375</v>
      </c>
      <c r="CR25" s="371" t="s">
        <v>11</v>
      </c>
      <c r="CS25" s="372">
        <v>45377</v>
      </c>
      <c r="CT25" s="201" t="s">
        <v>375</v>
      </c>
      <c r="CU25" s="622" t="s">
        <v>370</v>
      </c>
      <c r="CV25" s="210"/>
      <c r="CW25" s="397"/>
      <c r="CX25" s="12">
        <f t="shared" si="10"/>
        <v>0</v>
      </c>
      <c r="CY25" s="410"/>
      <c r="CZ25" s="6"/>
      <c r="DA25" s="397"/>
      <c r="DB25" s="11"/>
      <c r="DC25" s="12">
        <f t="shared" si="11"/>
        <v>0</v>
      </c>
      <c r="DE25" s="404">
        <f t="shared" si="12"/>
        <v>0</v>
      </c>
    </row>
    <row r="26" spans="1:109" ht="48" customHeight="1" thickBot="1" x14ac:dyDescent="0.2">
      <c r="A26" s="13"/>
      <c r="B26" s="8"/>
      <c r="C26" s="9"/>
      <c r="D26" s="10"/>
      <c r="E26" s="20"/>
      <c r="F26" s="66"/>
      <c r="G26" s="71"/>
      <c r="H26" s="71"/>
      <c r="I26" s="71"/>
      <c r="J26" s="66"/>
      <c r="K26" s="78"/>
      <c r="L26" s="55"/>
      <c r="M26" s="55"/>
      <c r="N26" s="55"/>
      <c r="O26" s="55"/>
      <c r="P26" s="56"/>
      <c r="S26" s="660"/>
      <c r="T26" s="661"/>
      <c r="V26" s="13"/>
      <c r="W26" s="8"/>
      <c r="X26" s="9"/>
      <c r="Y26" s="10"/>
      <c r="Z26" s="132"/>
      <c r="AA26" s="138"/>
      <c r="AB26" s="55"/>
      <c r="AC26" s="55"/>
      <c r="AD26" s="55"/>
      <c r="AE26" s="56"/>
      <c r="AO26" s="13"/>
      <c r="AP26" s="8"/>
      <c r="AQ26" s="9"/>
      <c r="AR26" s="10"/>
      <c r="AS26" s="20"/>
      <c r="AT26" s="66"/>
      <c r="AU26" s="71"/>
      <c r="AV26" s="71"/>
      <c r="AW26" s="71"/>
      <c r="AX26" s="66"/>
      <c r="AY26" s="78"/>
      <c r="AZ26" s="55"/>
      <c r="BA26" s="55"/>
      <c r="BB26" s="55"/>
      <c r="BC26" s="55"/>
      <c r="BD26" s="56"/>
      <c r="BG26" s="660"/>
      <c r="BH26" s="661"/>
      <c r="BJ26" s="13"/>
      <c r="BK26" s="8"/>
      <c r="BL26" s="9"/>
      <c r="BM26" s="10"/>
      <c r="BN26" s="132"/>
      <c r="BO26" s="138"/>
      <c r="BP26" s="55"/>
      <c r="BQ26" s="55"/>
      <c r="BR26" s="55"/>
      <c r="BS26" s="206"/>
      <c r="BT26" s="213"/>
      <c r="BU26" s="55"/>
      <c r="BV26" s="55"/>
      <c r="BW26" s="55"/>
      <c r="BX26" s="56"/>
      <c r="BY26" s="213"/>
      <c r="BZ26" s="55"/>
      <c r="CA26" s="55"/>
      <c r="CB26" s="55"/>
      <c r="CC26" s="56"/>
      <c r="CD26" s="56"/>
      <c r="CE26" s="281"/>
      <c r="CF26" s="282"/>
      <c r="CG26" s="298"/>
      <c r="CL26" s="314"/>
      <c r="CM26" s="315"/>
      <c r="CP26" s="139" t="s">
        <v>383</v>
      </c>
      <c r="CQ26" s="354">
        <v>45380</v>
      </c>
      <c r="CR26" s="371" t="s">
        <v>11</v>
      </c>
      <c r="CS26" s="372">
        <v>45382</v>
      </c>
      <c r="CT26" s="473" t="s">
        <v>373</v>
      </c>
      <c r="CU26" s="626" t="s">
        <v>371</v>
      </c>
      <c r="CV26" s="210"/>
      <c r="CW26" s="397"/>
      <c r="CX26" s="12">
        <f t="shared" si="10"/>
        <v>0</v>
      </c>
      <c r="CY26" s="410"/>
      <c r="CZ26" s="6"/>
      <c r="DA26" s="397"/>
      <c r="DB26" s="11"/>
      <c r="DC26" s="12">
        <f t="shared" si="11"/>
        <v>0</v>
      </c>
      <c r="DE26" s="404">
        <f t="shared" si="12"/>
        <v>0</v>
      </c>
    </row>
    <row r="27" spans="1:109" ht="21" customHeight="1" thickBot="1" x14ac:dyDescent="0.2">
      <c r="A27" s="425"/>
      <c r="B27" s="426"/>
      <c r="C27" s="426"/>
      <c r="D27" s="426"/>
      <c r="E27" s="427"/>
      <c r="F27" s="67"/>
      <c r="G27" s="67"/>
      <c r="H27" s="67"/>
      <c r="I27" s="67"/>
      <c r="J27" s="68"/>
      <c r="K27" s="48"/>
      <c r="L27" s="14"/>
      <c r="M27" s="14"/>
      <c r="N27" s="14"/>
      <c r="O27" s="14"/>
      <c r="P27" s="15"/>
      <c r="S27" s="424"/>
      <c r="T27" s="424"/>
      <c r="V27" s="425"/>
      <c r="W27" s="428"/>
      <c r="X27" s="428"/>
      <c r="Y27" s="428"/>
      <c r="Z27" s="428"/>
      <c r="AA27" s="429"/>
      <c r="AB27" s="14"/>
      <c r="AC27" s="14"/>
      <c r="AD27" s="14"/>
      <c r="AE27" s="15"/>
      <c r="AO27" s="425"/>
      <c r="AP27" s="426"/>
      <c r="AQ27" s="426"/>
      <c r="AR27" s="426"/>
      <c r="AS27" s="427"/>
      <c r="AT27" s="67"/>
      <c r="AU27" s="67"/>
      <c r="AV27" s="67"/>
      <c r="AW27" s="67"/>
      <c r="AX27" s="68"/>
      <c r="AY27" s="48"/>
      <c r="AZ27" s="14"/>
      <c r="BA27" s="14"/>
      <c r="BB27" s="14"/>
      <c r="BC27" s="14"/>
      <c r="BD27" s="15"/>
      <c r="BG27" s="424"/>
      <c r="BH27" s="424"/>
      <c r="BJ27" s="425"/>
      <c r="BK27" s="428"/>
      <c r="BL27" s="428"/>
      <c r="BM27" s="428"/>
      <c r="BN27" s="428"/>
      <c r="BO27" s="429"/>
      <c r="BP27" s="14"/>
      <c r="BQ27" s="14"/>
      <c r="BR27" s="14"/>
      <c r="BS27" s="207"/>
      <c r="BT27" s="214"/>
      <c r="BU27" s="14"/>
      <c r="BV27" s="14"/>
      <c r="BW27" s="14"/>
      <c r="BX27" s="15"/>
      <c r="BY27" s="214"/>
      <c r="BZ27" s="14"/>
      <c r="CA27" s="14"/>
      <c r="CB27" s="14"/>
      <c r="CC27" s="15"/>
      <c r="CD27" s="15"/>
      <c r="CE27" s="283"/>
      <c r="CF27" s="284"/>
      <c r="CG27" s="299"/>
      <c r="CH27" s="235"/>
      <c r="CL27" s="424"/>
      <c r="CM27" s="424"/>
      <c r="CP27" s="637" t="s">
        <v>138</v>
      </c>
      <c r="CQ27" s="638"/>
      <c r="CR27" s="638"/>
      <c r="CS27" s="638"/>
      <c r="CT27" s="643" t="s">
        <v>134</v>
      </c>
      <c r="CU27" s="644"/>
      <c r="CV27" s="430">
        <f>CV31-CV29</f>
        <v>896855600</v>
      </c>
      <c r="CW27" s="431">
        <f t="shared" ref="CW27:DB27" si="15">CW31-CW29</f>
        <v>1141215300</v>
      </c>
      <c r="CX27" s="440">
        <f t="shared" si="15"/>
        <v>2038070900</v>
      </c>
      <c r="CY27" s="430">
        <f t="shared" si="15"/>
        <v>1924279200</v>
      </c>
      <c r="CZ27" s="431">
        <f t="shared" si="15"/>
        <v>2405207000</v>
      </c>
      <c r="DA27" s="440">
        <f t="shared" si="15"/>
        <v>1746912600</v>
      </c>
      <c r="DB27" s="431">
        <f t="shared" si="15"/>
        <v>7733456600</v>
      </c>
      <c r="DC27" s="442">
        <f>SUM(CY27:DB27)</f>
        <v>13809855400</v>
      </c>
      <c r="DE27" s="444">
        <f>CX27+DC27</f>
        <v>15847926300</v>
      </c>
    </row>
    <row r="28" spans="1:109" ht="37.5" customHeight="1" thickBot="1" x14ac:dyDescent="0.2">
      <c r="A28" s="425"/>
      <c r="B28" s="426"/>
      <c r="C28" s="426"/>
      <c r="D28" s="426"/>
      <c r="E28" s="427"/>
      <c r="F28" s="67"/>
      <c r="G28" s="67"/>
      <c r="H28" s="67"/>
      <c r="I28" s="67"/>
      <c r="J28" s="68"/>
      <c r="K28" s="48"/>
      <c r="L28" s="14"/>
      <c r="M28" s="14"/>
      <c r="N28" s="14"/>
      <c r="O28" s="14"/>
      <c r="P28" s="15"/>
      <c r="S28" s="424"/>
      <c r="T28" s="424"/>
      <c r="V28" s="425"/>
      <c r="W28" s="428"/>
      <c r="X28" s="428"/>
      <c r="Y28" s="428"/>
      <c r="Z28" s="428"/>
      <c r="AA28" s="429"/>
      <c r="AB28" s="14"/>
      <c r="AC28" s="14"/>
      <c r="AD28" s="14"/>
      <c r="AE28" s="15"/>
      <c r="AO28" s="425"/>
      <c r="AP28" s="426"/>
      <c r="AQ28" s="426"/>
      <c r="AR28" s="426"/>
      <c r="AS28" s="427"/>
      <c r="AT28" s="67"/>
      <c r="AU28" s="67"/>
      <c r="AV28" s="67"/>
      <c r="AW28" s="67"/>
      <c r="AX28" s="68"/>
      <c r="AY28" s="48"/>
      <c r="AZ28" s="14"/>
      <c r="BA28" s="14"/>
      <c r="BB28" s="14"/>
      <c r="BC28" s="14"/>
      <c r="BD28" s="15"/>
      <c r="BG28" s="424"/>
      <c r="BH28" s="424"/>
      <c r="BJ28" s="425"/>
      <c r="BK28" s="428"/>
      <c r="BL28" s="428"/>
      <c r="BM28" s="428"/>
      <c r="BN28" s="428"/>
      <c r="BO28" s="429"/>
      <c r="BP28" s="14"/>
      <c r="BQ28" s="14"/>
      <c r="BR28" s="14"/>
      <c r="BS28" s="207"/>
      <c r="BT28" s="214"/>
      <c r="BU28" s="14"/>
      <c r="BV28" s="14"/>
      <c r="BW28" s="14"/>
      <c r="BX28" s="15"/>
      <c r="BY28" s="214"/>
      <c r="BZ28" s="14"/>
      <c r="CA28" s="14"/>
      <c r="CB28" s="14"/>
      <c r="CC28" s="15"/>
      <c r="CD28" s="15"/>
      <c r="CE28" s="283"/>
      <c r="CF28" s="284"/>
      <c r="CG28" s="299"/>
      <c r="CH28" s="235"/>
      <c r="CL28" s="424"/>
      <c r="CM28" s="424"/>
      <c r="CP28" s="658"/>
      <c r="CQ28" s="659"/>
      <c r="CR28" s="659"/>
      <c r="CS28" s="659"/>
      <c r="CT28" s="647" t="s">
        <v>135</v>
      </c>
      <c r="CU28" s="648"/>
      <c r="CV28" s="436">
        <f>CV27/$CX$27</f>
        <v>0.44005122687341253</v>
      </c>
      <c r="CW28" s="437">
        <f>CW27/$CX$27</f>
        <v>0.55994877312658753</v>
      </c>
      <c r="CX28" s="441">
        <f>CX27/$CX$27</f>
        <v>1</v>
      </c>
      <c r="CY28" s="436">
        <f>CY27/$DC$27</f>
        <v>0.13934101004417468</v>
      </c>
      <c r="CZ28" s="437">
        <f>CZ27/$DC$27</f>
        <v>0.17416598004349851</v>
      </c>
      <c r="DA28" s="441">
        <f>DA27/$DC$27</f>
        <v>0.1264975301624085</v>
      </c>
      <c r="DB28" s="437">
        <f>DB27/$DC$27</f>
        <v>0.55999547974991826</v>
      </c>
      <c r="DC28" s="443">
        <f>DC27/$DC$27</f>
        <v>1</v>
      </c>
      <c r="DE28" s="448"/>
    </row>
    <row r="29" spans="1:109" ht="21" customHeight="1" thickBot="1" x14ac:dyDescent="0.2">
      <c r="A29" s="425"/>
      <c r="B29" s="426"/>
      <c r="C29" s="426"/>
      <c r="D29" s="426"/>
      <c r="E29" s="427"/>
      <c r="F29" s="67"/>
      <c r="G29" s="67"/>
      <c r="H29" s="67"/>
      <c r="I29" s="67"/>
      <c r="J29" s="68"/>
      <c r="K29" s="48"/>
      <c r="L29" s="14"/>
      <c r="M29" s="14"/>
      <c r="N29" s="14"/>
      <c r="O29" s="14"/>
      <c r="P29" s="15"/>
      <c r="S29" s="424"/>
      <c r="T29" s="424"/>
      <c r="V29" s="425"/>
      <c r="W29" s="428"/>
      <c r="X29" s="428"/>
      <c r="Y29" s="428"/>
      <c r="Z29" s="428"/>
      <c r="AA29" s="429"/>
      <c r="AB29" s="14"/>
      <c r="AC29" s="14"/>
      <c r="AD29" s="14"/>
      <c r="AE29" s="15"/>
      <c r="AO29" s="425"/>
      <c r="AP29" s="426"/>
      <c r="AQ29" s="426"/>
      <c r="AR29" s="426"/>
      <c r="AS29" s="427"/>
      <c r="AT29" s="67"/>
      <c r="AU29" s="67"/>
      <c r="AV29" s="67"/>
      <c r="AW29" s="67"/>
      <c r="AX29" s="68"/>
      <c r="AY29" s="48"/>
      <c r="AZ29" s="14"/>
      <c r="BA29" s="14"/>
      <c r="BB29" s="14"/>
      <c r="BC29" s="14"/>
      <c r="BD29" s="15"/>
      <c r="BG29" s="424"/>
      <c r="BH29" s="424"/>
      <c r="BJ29" s="425"/>
      <c r="BK29" s="428"/>
      <c r="BL29" s="428"/>
      <c r="BM29" s="428"/>
      <c r="BN29" s="428"/>
      <c r="BO29" s="429"/>
      <c r="BP29" s="14"/>
      <c r="BQ29" s="14"/>
      <c r="BR29" s="14"/>
      <c r="BS29" s="207"/>
      <c r="BT29" s="214"/>
      <c r="BU29" s="14"/>
      <c r="BV29" s="14"/>
      <c r="BW29" s="14"/>
      <c r="BX29" s="15"/>
      <c r="BY29" s="214"/>
      <c r="BZ29" s="14"/>
      <c r="CA29" s="14"/>
      <c r="CB29" s="14"/>
      <c r="CC29" s="15"/>
      <c r="CD29" s="15"/>
      <c r="CE29" s="283"/>
      <c r="CF29" s="284"/>
      <c r="CG29" s="299"/>
      <c r="CH29" s="235"/>
      <c r="CL29" s="424"/>
      <c r="CM29" s="424"/>
      <c r="CP29" s="651" t="s">
        <v>137</v>
      </c>
      <c r="CQ29" s="652"/>
      <c r="CR29" s="652"/>
      <c r="CS29" s="652"/>
      <c r="CT29" s="649" t="s">
        <v>134</v>
      </c>
      <c r="CU29" s="650"/>
      <c r="CV29" s="449">
        <f>CV21</f>
        <v>4125400</v>
      </c>
      <c r="CW29" s="450">
        <f>CW21</f>
        <v>48940600</v>
      </c>
      <c r="CX29" s="451">
        <f>SUM(CV29:CW29)</f>
        <v>53066000</v>
      </c>
      <c r="CY29" s="449">
        <f>CY21</f>
        <v>126161200</v>
      </c>
      <c r="CZ29" s="450">
        <f>CZ21</f>
        <v>124961500</v>
      </c>
      <c r="DA29" s="451">
        <f>DA21</f>
        <v>97052200</v>
      </c>
      <c r="DB29" s="450">
        <f>DB21</f>
        <v>483306800</v>
      </c>
      <c r="DC29" s="452">
        <f>SUM(CY29:DB29)</f>
        <v>831481700</v>
      </c>
      <c r="DE29" s="453">
        <f>CX29+DC29</f>
        <v>884547700</v>
      </c>
    </row>
    <row r="30" spans="1:109" ht="39" customHeight="1" thickBot="1" x14ac:dyDescent="0.2">
      <c r="A30" s="16" t="s">
        <v>5</v>
      </c>
      <c r="B30" s="17"/>
      <c r="C30" s="18"/>
      <c r="D30" s="17"/>
      <c r="E30" s="19"/>
      <c r="F30" s="69">
        <f>SUM(F9:F25)</f>
        <v>468444000</v>
      </c>
      <c r="G30" s="69">
        <f>SUM(G9:G25)</f>
        <v>2928424000</v>
      </c>
      <c r="H30" s="69">
        <f>SUM(H9:H25)</f>
        <v>20597000</v>
      </c>
      <c r="I30" s="69">
        <f>SUM(I9:I25)</f>
        <v>2825673000</v>
      </c>
      <c r="J30" s="70">
        <f>SUM(J9:J25)</f>
        <v>6243138000</v>
      </c>
      <c r="K30" s="49"/>
      <c r="L30" s="31">
        <f>SUM(L9:L25)</f>
        <v>472087700</v>
      </c>
      <c r="M30" s="31">
        <f>SUM(M9:M25)</f>
        <v>3186155900</v>
      </c>
      <c r="N30" s="31">
        <f>SUM(N9:N25)</f>
        <v>24170200</v>
      </c>
      <c r="O30" s="31">
        <f>SUM(O9:O25)</f>
        <v>3405146700</v>
      </c>
      <c r="P30" s="32">
        <f>SUM(P9:P25)</f>
        <v>7087560500</v>
      </c>
      <c r="S30" s="663" t="s">
        <v>68</v>
      </c>
      <c r="T30" s="664"/>
      <c r="V30" s="16" t="s">
        <v>5</v>
      </c>
      <c r="W30" s="17"/>
      <c r="X30" s="18"/>
      <c r="Y30" s="17"/>
      <c r="Z30" s="19"/>
      <c r="AA30" s="31">
        <f>SUM(AA9:AA25)</f>
        <v>444500200</v>
      </c>
      <c r="AB30" s="31" t="e">
        <f>SUM(AB9:AB25)</f>
        <v>#REF!</v>
      </c>
      <c r="AC30" s="31">
        <f>SUM(AC9:AC25)</f>
        <v>26400400</v>
      </c>
      <c r="AD30" s="31" t="e">
        <f>SUM(AD9:AD25)</f>
        <v>#REF!</v>
      </c>
      <c r="AE30" s="32" t="e">
        <f>SUM(AE9:AE25)</f>
        <v>#REF!</v>
      </c>
      <c r="AO30" s="16" t="s">
        <v>5</v>
      </c>
      <c r="AP30" s="17"/>
      <c r="AQ30" s="18"/>
      <c r="AR30" s="17"/>
      <c r="AS30" s="19"/>
      <c r="AT30" s="69">
        <f>SUM(AT9:AT25)</f>
        <v>468444000</v>
      </c>
      <c r="AU30" s="69">
        <f>SUM(AU9:AU25)</f>
        <v>2928424000</v>
      </c>
      <c r="AV30" s="69">
        <f>SUM(AV9:AV25)</f>
        <v>20597000</v>
      </c>
      <c r="AW30" s="69">
        <f>SUM(AW9:AW25)</f>
        <v>2825673000</v>
      </c>
      <c r="AX30" s="70">
        <f>SUM(AX9:AX25)</f>
        <v>6243138000</v>
      </c>
      <c r="AY30" s="49"/>
      <c r="AZ30" s="31">
        <f>SUM(AZ9:AZ25)</f>
        <v>472087700</v>
      </c>
      <c r="BA30" s="31">
        <f>SUM(BA9:BA25)</f>
        <v>3186155900</v>
      </c>
      <c r="BB30" s="31">
        <f>SUM(BB9:BB25)</f>
        <v>24170200</v>
      </c>
      <c r="BC30" s="31">
        <f>SUM(BC9:BC25)</f>
        <v>3405146700</v>
      </c>
      <c r="BD30" s="32">
        <f>SUM(BD9:BD25)</f>
        <v>7087560500</v>
      </c>
      <c r="BG30" s="663" t="s">
        <v>68</v>
      </c>
      <c r="BH30" s="664"/>
      <c r="BJ30" s="16" t="s">
        <v>5</v>
      </c>
      <c r="BK30" s="17"/>
      <c r="BL30" s="18"/>
      <c r="BM30" s="17"/>
      <c r="BN30" s="19"/>
      <c r="BO30" s="31">
        <f t="shared" ref="BO30:CC30" si="16">SUM(BO9:BO25)</f>
        <v>391706500</v>
      </c>
      <c r="BP30" s="31">
        <f t="shared" si="16"/>
        <v>3265970000</v>
      </c>
      <c r="BQ30" s="31">
        <f t="shared" si="16"/>
        <v>22799500</v>
      </c>
      <c r="BR30" s="31">
        <f t="shared" si="16"/>
        <v>4477607500</v>
      </c>
      <c r="BS30" s="208">
        <f t="shared" si="16"/>
        <v>8158083500</v>
      </c>
      <c r="BT30" s="215" t="e">
        <f t="shared" si="16"/>
        <v>#REF!</v>
      </c>
      <c r="BU30" s="31" t="e">
        <f t="shared" si="16"/>
        <v>#REF!</v>
      </c>
      <c r="BV30" s="31" t="e">
        <f t="shared" si="16"/>
        <v>#REF!</v>
      </c>
      <c r="BW30" s="31" t="e">
        <f t="shared" si="16"/>
        <v>#REF!</v>
      </c>
      <c r="BX30" s="32" t="e">
        <f t="shared" si="16"/>
        <v>#REF!</v>
      </c>
      <c r="BY30" s="215" t="e">
        <f t="shared" si="16"/>
        <v>#REF!</v>
      </c>
      <c r="BZ30" s="31" t="e">
        <f t="shared" si="16"/>
        <v>#REF!</v>
      </c>
      <c r="CA30" s="31" t="e">
        <f t="shared" si="16"/>
        <v>#REF!</v>
      </c>
      <c r="CB30" s="31" t="e">
        <f t="shared" si="16"/>
        <v>#REF!</v>
      </c>
      <c r="CC30" s="32" t="e">
        <f t="shared" si="16"/>
        <v>#REF!</v>
      </c>
      <c r="CD30" s="32"/>
      <c r="CE30" s="285"/>
      <c r="CF30" s="286"/>
      <c r="CG30" s="299"/>
      <c r="CH30" s="235" t="e">
        <f>BX30/BS30</f>
        <v>#REF!</v>
      </c>
      <c r="CL30" s="662" t="s">
        <v>110</v>
      </c>
      <c r="CM30" s="662"/>
      <c r="CP30" s="640"/>
      <c r="CQ30" s="641"/>
      <c r="CR30" s="641"/>
      <c r="CS30" s="641"/>
      <c r="CT30" s="645" t="s">
        <v>135</v>
      </c>
      <c r="CU30" s="646"/>
      <c r="CV30" s="436">
        <f>CV29/$CX$29</f>
        <v>7.7740926393547655E-2</v>
      </c>
      <c r="CW30" s="437">
        <f>CW29/$CX$29</f>
        <v>0.92225907360645232</v>
      </c>
      <c r="CX30" s="441">
        <f>CX29/$CX$29</f>
        <v>1</v>
      </c>
      <c r="CY30" s="436">
        <f>CY29/$DC$29</f>
        <v>0.1517305792779324</v>
      </c>
      <c r="CZ30" s="437">
        <f>CZ29/$DC$29</f>
        <v>0.15028773333195428</v>
      </c>
      <c r="DA30" s="441">
        <f>DA29/$DC$29</f>
        <v>0.11672199159644764</v>
      </c>
      <c r="DB30" s="434">
        <f>DB29/$DC$29</f>
        <v>0.58125969579366565</v>
      </c>
      <c r="DC30" s="443">
        <f>DC29/$DC$29</f>
        <v>1</v>
      </c>
      <c r="DE30" s="445"/>
    </row>
    <row r="31" spans="1:109" ht="21" customHeight="1" x14ac:dyDescent="0.15">
      <c r="K31" s="72" t="s">
        <v>17</v>
      </c>
      <c r="L31" s="58">
        <v>803404000</v>
      </c>
      <c r="M31" s="58">
        <v>5170356000</v>
      </c>
      <c r="N31" s="58">
        <v>53496000</v>
      </c>
      <c r="O31" s="58">
        <v>7982163000</v>
      </c>
      <c r="P31" s="58">
        <f>SUM(L31:O31)</f>
        <v>14009419000</v>
      </c>
      <c r="S31" s="665"/>
      <c r="T31" s="665"/>
      <c r="AY31" s="72" t="s">
        <v>17</v>
      </c>
      <c r="AZ31" s="58">
        <v>803404000</v>
      </c>
      <c r="BA31" s="58">
        <v>5170356000</v>
      </c>
      <c r="BB31" s="58">
        <v>53496000</v>
      </c>
      <c r="BC31" s="58">
        <v>7982163000</v>
      </c>
      <c r="BD31" s="58">
        <f>SUM(AZ31:BC31)</f>
        <v>14009419000</v>
      </c>
      <c r="BG31" s="665"/>
      <c r="BH31" s="665"/>
      <c r="CL31" s="92"/>
      <c r="CM31" s="92"/>
      <c r="CP31" s="637" t="s">
        <v>5</v>
      </c>
      <c r="CQ31" s="638"/>
      <c r="CR31" s="638"/>
      <c r="CS31" s="638"/>
      <c r="CT31" s="643" t="s">
        <v>134</v>
      </c>
      <c r="CU31" s="644"/>
      <c r="CV31" s="430">
        <f t="shared" ref="CV31:DC31" si="17">SUM(CV9:CV26)</f>
        <v>900981000</v>
      </c>
      <c r="CW31" s="431">
        <f t="shared" si="17"/>
        <v>1190155900</v>
      </c>
      <c r="CX31" s="440">
        <f t="shared" si="17"/>
        <v>2091136900</v>
      </c>
      <c r="CY31" s="430">
        <f t="shared" si="17"/>
        <v>2050440400</v>
      </c>
      <c r="CZ31" s="431">
        <f t="shared" si="17"/>
        <v>2530168500</v>
      </c>
      <c r="DA31" s="440">
        <f t="shared" si="17"/>
        <v>1843964800</v>
      </c>
      <c r="DB31" s="431">
        <f t="shared" si="17"/>
        <v>8216763400</v>
      </c>
      <c r="DC31" s="442">
        <f t="shared" si="17"/>
        <v>14641337100</v>
      </c>
      <c r="DE31" s="444">
        <f>CX31+DC31</f>
        <v>16732474000</v>
      </c>
    </row>
    <row r="32" spans="1:109" ht="22.5" customHeight="1" thickBot="1" x14ac:dyDescent="0.2">
      <c r="K32" s="59" t="s">
        <v>8</v>
      </c>
      <c r="L32" s="60">
        <f>L30-L31</f>
        <v>-331316300</v>
      </c>
      <c r="M32" s="60">
        <f>M30-M31</f>
        <v>-1984200100</v>
      </c>
      <c r="N32" s="60">
        <f>N30-N31</f>
        <v>-29325800</v>
      </c>
      <c r="O32" s="60">
        <f>O30-O31</f>
        <v>-4577016300</v>
      </c>
      <c r="P32" s="60">
        <f>P30-P31</f>
        <v>-6921858500</v>
      </c>
      <c r="S32" s="665"/>
      <c r="T32" s="665"/>
      <c r="AY32" s="59" t="s">
        <v>8</v>
      </c>
      <c r="AZ32" s="60">
        <f>AZ30-AZ31</f>
        <v>-331316300</v>
      </c>
      <c r="BA32" s="60">
        <f>BA30-BA31</f>
        <v>-1984200100</v>
      </c>
      <c r="BB32" s="60">
        <f>BB30-BB31</f>
        <v>-29325800</v>
      </c>
      <c r="BC32" s="60">
        <f>BC30-BC31</f>
        <v>-4577016300</v>
      </c>
      <c r="BD32" s="60">
        <f>BD30-BD31</f>
        <v>-6921858500</v>
      </c>
      <c r="BG32" s="665"/>
      <c r="BH32" s="665"/>
      <c r="CL32" s="92"/>
      <c r="CM32" s="92"/>
      <c r="CP32" s="640"/>
      <c r="CQ32" s="641"/>
      <c r="CR32" s="641"/>
      <c r="CS32" s="641"/>
      <c r="CT32" s="645" t="s">
        <v>135</v>
      </c>
      <c r="CU32" s="646"/>
      <c r="CV32" s="433">
        <f>CV31/$CX$31</f>
        <v>0.43085701371344937</v>
      </c>
      <c r="CW32" s="434">
        <f>CW31/$CX$31</f>
        <v>0.56914298628655058</v>
      </c>
      <c r="CX32" s="446">
        <f>CX31/$CX$31</f>
        <v>1</v>
      </c>
      <c r="CY32" s="433">
        <f>CY31/$DC$31</f>
        <v>0.14004461382150679</v>
      </c>
      <c r="CZ32" s="434">
        <f>CZ31/$DC$31</f>
        <v>0.17280993414187562</v>
      </c>
      <c r="DA32" s="446">
        <f>DA31/$DC$31</f>
        <v>0.1259423772163541</v>
      </c>
      <c r="DB32" s="434">
        <f>DB31/$DC$31</f>
        <v>0.56120307482026355</v>
      </c>
      <c r="DC32" s="447">
        <f>DC31/$DC$31</f>
        <v>1</v>
      </c>
      <c r="DE32" s="445"/>
    </row>
    <row r="33" spans="12:107" ht="30" hidden="1" customHeight="1" x14ac:dyDescent="0.15">
      <c r="L33" s="98" t="s">
        <v>29</v>
      </c>
      <c r="M33" s="98" t="s">
        <v>30</v>
      </c>
      <c r="N33" s="98" t="s">
        <v>31</v>
      </c>
      <c r="O33" s="98" t="s">
        <v>32</v>
      </c>
      <c r="P33" s="97"/>
      <c r="Q33" s="99"/>
      <c r="R33" s="97"/>
      <c r="S33" s="665"/>
      <c r="T33" s="665"/>
      <c r="V33" s="97"/>
      <c r="W33" s="97"/>
      <c r="X33" s="700" t="s">
        <v>64</v>
      </c>
      <c r="Y33" s="701"/>
      <c r="Z33" s="701"/>
      <c r="AA33" s="108" t="s">
        <v>61</v>
      </c>
      <c r="AB33" s="108" t="s">
        <v>62</v>
      </c>
      <c r="AC33" s="100" t="s">
        <v>31</v>
      </c>
      <c r="AD33" s="145" t="s">
        <v>63</v>
      </c>
      <c r="AE33" s="195"/>
      <c r="AZ33" s="98" t="s">
        <v>29</v>
      </c>
      <c r="BA33" s="98" t="s">
        <v>30</v>
      </c>
      <c r="BB33" s="98" t="s">
        <v>31</v>
      </c>
      <c r="BC33" s="98" t="s">
        <v>32</v>
      </c>
      <c r="BD33" s="97"/>
      <c r="BE33" s="99"/>
      <c r="BF33" s="97"/>
      <c r="BG33" s="665"/>
      <c r="BH33" s="665"/>
      <c r="BN33" s="128" t="s">
        <v>117</v>
      </c>
      <c r="BT33" s="319" t="s">
        <v>29</v>
      </c>
      <c r="BU33" s="319" t="s">
        <v>30</v>
      </c>
      <c r="BV33" s="319" t="s">
        <v>31</v>
      </c>
      <c r="BW33" s="319" t="s">
        <v>32</v>
      </c>
      <c r="BY33" s="108"/>
      <c r="BZ33" s="108"/>
      <c r="CA33" s="100"/>
      <c r="CB33" s="145"/>
      <c r="CC33" s="195"/>
      <c r="CD33" s="199"/>
      <c r="CE33" s="287"/>
      <c r="CF33" s="287"/>
      <c r="CG33" s="287"/>
      <c r="CK33" s="97"/>
      <c r="CL33" s="92"/>
      <c r="CM33" s="92"/>
    </row>
    <row r="34" spans="12:107" ht="30" hidden="1" customHeight="1" thickBot="1" x14ac:dyDescent="0.2">
      <c r="L34" s="143" t="s">
        <v>48</v>
      </c>
      <c r="P34" s="30"/>
      <c r="R34" s="128" t="s">
        <v>49</v>
      </c>
      <c r="Z34" s="197" t="s">
        <v>75</v>
      </c>
      <c r="AA34" s="196">
        <v>3328700</v>
      </c>
      <c r="AB34" s="196">
        <v>21299200</v>
      </c>
      <c r="AC34" s="196">
        <v>222900</v>
      </c>
      <c r="AD34" s="196">
        <v>29875700</v>
      </c>
      <c r="AE34" s="191"/>
      <c r="AZ34" s="143" t="s">
        <v>48</v>
      </c>
      <c r="BD34" s="30"/>
      <c r="BF34" s="128" t="s">
        <v>49</v>
      </c>
      <c r="BU34" s="320" t="s">
        <v>116</v>
      </c>
      <c r="BY34" s="316"/>
      <c r="BZ34" s="316"/>
      <c r="CA34" s="316"/>
      <c r="CB34" s="316"/>
      <c r="CC34" s="191"/>
      <c r="CD34" s="191"/>
      <c r="CE34" s="288"/>
      <c r="CF34" s="288"/>
      <c r="CG34" s="288"/>
      <c r="CK34" s="128"/>
      <c r="CP34" s="97"/>
      <c r="CQ34" s="97"/>
      <c r="CR34" s="700" t="s">
        <v>64</v>
      </c>
      <c r="CS34" s="701"/>
      <c r="CT34" s="701"/>
      <c r="CU34" s="455"/>
      <c r="CV34" s="323"/>
      <c r="CW34" s="399"/>
      <c r="CX34" s="399"/>
      <c r="CY34" s="399"/>
      <c r="CZ34" s="399"/>
      <c r="DA34" s="399"/>
      <c r="DB34" s="399"/>
      <c r="DC34" s="195"/>
    </row>
    <row r="35" spans="12:107" ht="21.75" hidden="1" customHeight="1" thickBot="1" x14ac:dyDescent="0.2">
      <c r="P35" s="128"/>
      <c r="R35" s="704" t="s">
        <v>53</v>
      </c>
      <c r="S35" s="706"/>
      <c r="T35" s="146" t="s">
        <v>54</v>
      </c>
      <c r="U35" s="146" t="s">
        <v>55</v>
      </c>
      <c r="BD35" s="128"/>
      <c r="BF35" s="704" t="s">
        <v>53</v>
      </c>
      <c r="BG35" s="706"/>
      <c r="BH35" s="146" t="s">
        <v>54</v>
      </c>
      <c r="BI35" s="146" t="s">
        <v>55</v>
      </c>
      <c r="BU35" s="707" t="s">
        <v>53</v>
      </c>
      <c r="BV35" s="708"/>
      <c r="BW35" s="333" t="s">
        <v>54</v>
      </c>
      <c r="BX35" s="325" t="s">
        <v>55</v>
      </c>
      <c r="BY35" s="326"/>
      <c r="BZ35" s="326"/>
      <c r="CA35" s="326"/>
      <c r="CB35" s="326"/>
      <c r="CC35" s="326"/>
      <c r="CD35" s="326"/>
      <c r="CE35" s="327"/>
      <c r="CF35" s="327"/>
      <c r="CG35" s="327"/>
      <c r="CH35" s="326"/>
      <c r="CI35" s="326"/>
      <c r="CJ35" s="326"/>
      <c r="CK35" s="709" t="s">
        <v>111</v>
      </c>
      <c r="CL35" s="710"/>
      <c r="CM35" s="328" t="s">
        <v>55</v>
      </c>
    </row>
    <row r="36" spans="12:107" ht="21.75" hidden="1" customHeight="1" x14ac:dyDescent="0.15">
      <c r="R36" s="711" t="s">
        <v>50</v>
      </c>
      <c r="S36" s="712"/>
      <c r="T36" s="147">
        <v>1381</v>
      </c>
      <c r="U36" s="146" t="s">
        <v>56</v>
      </c>
      <c r="BF36" s="711" t="s">
        <v>50</v>
      </c>
      <c r="BG36" s="712"/>
      <c r="BH36" s="147">
        <v>1381</v>
      </c>
      <c r="BI36" s="146" t="s">
        <v>56</v>
      </c>
      <c r="BU36" s="717" t="s">
        <v>50</v>
      </c>
      <c r="BV36" s="667"/>
      <c r="BW36" s="334">
        <v>1381</v>
      </c>
      <c r="BX36" s="329" t="s">
        <v>56</v>
      </c>
      <c r="BY36" s="330"/>
      <c r="BZ36" s="330"/>
      <c r="CA36" s="330"/>
      <c r="CB36" s="330"/>
      <c r="CC36" s="330"/>
      <c r="CD36" s="330"/>
      <c r="CE36" s="331"/>
      <c r="CF36" s="331"/>
      <c r="CG36" s="331"/>
      <c r="CH36" s="330"/>
      <c r="CI36" s="330"/>
      <c r="CJ36" s="330"/>
      <c r="CK36" s="718">
        <f>ROUND(BW36/18,0)</f>
        <v>77</v>
      </c>
      <c r="CL36" s="719"/>
      <c r="CM36" s="332" t="s">
        <v>56</v>
      </c>
      <c r="CP36" s="128"/>
      <c r="CS36" s="341" t="s">
        <v>112</v>
      </c>
    </row>
    <row r="37" spans="12:107" ht="21.75" hidden="1" customHeight="1" x14ac:dyDescent="0.15">
      <c r="L37" s="47"/>
      <c r="M37" s="47"/>
      <c r="N37" s="47"/>
      <c r="O37" s="47"/>
      <c r="P37" s="47"/>
      <c r="R37" s="711" t="s">
        <v>51</v>
      </c>
      <c r="S37" s="712"/>
      <c r="T37" s="147">
        <v>1686</v>
      </c>
      <c r="U37" s="148">
        <f>(T37/T36)-1</f>
        <v>0.22085445329471387</v>
      </c>
      <c r="Z37" s="146" t="s">
        <v>33</v>
      </c>
      <c r="AA37" s="103" t="s">
        <v>22</v>
      </c>
      <c r="AB37" s="103" t="s">
        <v>2</v>
      </c>
      <c r="AC37" s="103" t="s">
        <v>6</v>
      </c>
      <c r="AD37" s="103" t="s">
        <v>3</v>
      </c>
      <c r="AE37" s="103" t="s">
        <v>4</v>
      </c>
      <c r="AZ37" s="47"/>
      <c r="BA37" s="47"/>
      <c r="BB37" s="47"/>
      <c r="BC37" s="47"/>
      <c r="BD37" s="47"/>
      <c r="BF37" s="711" t="s">
        <v>51</v>
      </c>
      <c r="BG37" s="712"/>
      <c r="BH37" s="147">
        <v>1686</v>
      </c>
      <c r="BI37" s="148">
        <f>(BH37/BH36)-1</f>
        <v>0.22085445329471387</v>
      </c>
      <c r="BU37" s="702" t="s">
        <v>51</v>
      </c>
      <c r="BV37" s="703"/>
      <c r="BW37" s="335">
        <v>1686</v>
      </c>
      <c r="BX37" s="337">
        <f>(BW37/BW36)-1</f>
        <v>0.22085445329471387</v>
      </c>
      <c r="BY37" s="103"/>
      <c r="BZ37" s="103"/>
      <c r="CA37" s="103"/>
      <c r="CB37" s="103"/>
      <c r="CC37" s="103"/>
      <c r="CD37" s="103"/>
      <c r="CE37" s="103"/>
      <c r="CF37" s="103"/>
      <c r="CG37" s="103"/>
      <c r="CH37" s="317"/>
      <c r="CI37" s="317"/>
      <c r="CJ37" s="317"/>
      <c r="CK37" s="704">
        <f>ROUND(BW37/17,0)</f>
        <v>99</v>
      </c>
      <c r="CL37" s="705"/>
      <c r="CM37" s="339">
        <f>(CK37/CK36)-1</f>
        <v>0.28571428571428581</v>
      </c>
    </row>
    <row r="38" spans="12:107" ht="21.75" hidden="1" customHeight="1" x14ac:dyDescent="0.15">
      <c r="R38" s="711" t="s">
        <v>52</v>
      </c>
      <c r="S38" s="712"/>
      <c r="T38" s="147">
        <v>1894</v>
      </c>
      <c r="U38" s="148">
        <f>(T38/T37)-1</f>
        <v>0.12336892052194548</v>
      </c>
      <c r="Z38" s="104" t="s">
        <v>65</v>
      </c>
      <c r="AA38" s="82" t="e">
        <f>AA9+AA12+AA14+#REF!+#REF!+AA21+AA25+#REF!</f>
        <v>#REF!</v>
      </c>
      <c r="AB38" s="82" t="e">
        <f>AB9+AB12+AB14+#REF!+#REF!+AB21+AB25+#REF!</f>
        <v>#REF!</v>
      </c>
      <c r="AC38" s="82" t="e">
        <f>AC9+AC12+AC14+#REF!+#REF!+AC21+AC25+#REF!</f>
        <v>#REF!</v>
      </c>
      <c r="AD38" s="82" t="e">
        <f>AD9+AD12+AD14+#REF!+#REF!+AD21+AD25+#REF!</f>
        <v>#REF!</v>
      </c>
      <c r="AE38" s="82" t="e">
        <f>SUM(AA38:AD38)</f>
        <v>#REF!</v>
      </c>
      <c r="BF38" s="711" t="s">
        <v>52</v>
      </c>
      <c r="BG38" s="712"/>
      <c r="BH38" s="147">
        <v>1894</v>
      </c>
      <c r="BI38" s="148">
        <f>(BH38/BH37)-1</f>
        <v>0.12336892052194548</v>
      </c>
      <c r="BU38" s="702" t="s">
        <v>52</v>
      </c>
      <c r="BV38" s="703"/>
      <c r="BW38" s="335">
        <v>1894</v>
      </c>
      <c r="BX38" s="337">
        <f>(BW38/BW37)-1</f>
        <v>0.12336892052194548</v>
      </c>
      <c r="BY38" s="82"/>
      <c r="BZ38" s="82"/>
      <c r="CA38" s="82"/>
      <c r="CB38" s="82"/>
      <c r="CC38" s="82"/>
      <c r="CD38" s="82"/>
      <c r="CE38" s="318"/>
      <c r="CF38" s="318"/>
      <c r="CG38" s="318"/>
      <c r="CH38" s="317"/>
      <c r="CI38" s="317"/>
      <c r="CJ38" s="317"/>
      <c r="CK38" s="704">
        <f>ROUND(BW38/16,0)</f>
        <v>118</v>
      </c>
      <c r="CL38" s="705"/>
      <c r="CM38" s="339">
        <f>(CK38/CK37)-1</f>
        <v>0.19191919191919182</v>
      </c>
      <c r="CT38" s="322"/>
      <c r="CU38" s="146"/>
      <c r="CV38" s="321"/>
      <c r="CW38" s="321"/>
      <c r="CX38" s="321"/>
      <c r="CY38" s="321"/>
      <c r="CZ38" s="321"/>
      <c r="DA38" s="321"/>
      <c r="DB38" s="321"/>
      <c r="DC38" s="321"/>
    </row>
    <row r="39" spans="12:107" ht="21.75" hidden="1" customHeight="1" x14ac:dyDescent="0.15">
      <c r="R39" s="711" t="s">
        <v>76</v>
      </c>
      <c r="S39" s="712"/>
      <c r="T39" s="147">
        <f>ROUND(T38*(U39+1),0)</f>
        <v>2008</v>
      </c>
      <c r="U39" s="148">
        <v>0.06</v>
      </c>
      <c r="V39" s="144" t="s">
        <v>60</v>
      </c>
      <c r="Z39" s="150" t="s">
        <v>66</v>
      </c>
      <c r="AA39" s="82" t="e">
        <f>#REF!-AA38</f>
        <v>#REF!</v>
      </c>
      <c r="AB39" s="82" t="e">
        <f>#REF!-AB38</f>
        <v>#REF!</v>
      </c>
      <c r="AC39" s="82" t="e">
        <f>#REF!-AC38</f>
        <v>#REF!</v>
      </c>
      <c r="AD39" s="82" t="e">
        <f>#REF!-AD38</f>
        <v>#REF!</v>
      </c>
      <c r="AE39" s="82" t="e">
        <f>SUM(AA39:AD39)</f>
        <v>#REF!</v>
      </c>
      <c r="BF39" s="711" t="s">
        <v>76</v>
      </c>
      <c r="BG39" s="712"/>
      <c r="BH39" s="147">
        <f>ROUND(BH38*(BI39+1),0)</f>
        <v>2008</v>
      </c>
      <c r="BI39" s="148">
        <v>0.06</v>
      </c>
      <c r="BU39" s="702" t="s">
        <v>76</v>
      </c>
      <c r="BV39" s="703"/>
      <c r="BW39" s="335">
        <v>1923</v>
      </c>
      <c r="BX39" s="337">
        <f>(BW39/BW38)-1</f>
        <v>1.5311510031678965E-2</v>
      </c>
      <c r="BY39" s="82"/>
      <c r="BZ39" s="82"/>
      <c r="CA39" s="82"/>
      <c r="CB39" s="82"/>
      <c r="CC39" s="82"/>
      <c r="CD39" s="82"/>
      <c r="CE39" s="318"/>
      <c r="CF39" s="318"/>
      <c r="CG39" s="318"/>
      <c r="CH39" s="317"/>
      <c r="CI39" s="317"/>
      <c r="CJ39" s="317"/>
      <c r="CK39" s="704">
        <f>ROUND(BW39/14,0)</f>
        <v>137</v>
      </c>
      <c r="CL39" s="705"/>
      <c r="CM39" s="339">
        <f>(CK39/CK38)-1</f>
        <v>0.16101694915254239</v>
      </c>
      <c r="CT39" s="104" t="s">
        <v>113</v>
      </c>
      <c r="CU39" s="104"/>
      <c r="CV39" s="82"/>
      <c r="CW39" s="82"/>
      <c r="CX39" s="82"/>
      <c r="CY39" s="82"/>
      <c r="CZ39" s="82"/>
      <c r="DA39" s="82"/>
      <c r="DB39" s="82"/>
      <c r="DC39" s="82"/>
    </row>
    <row r="40" spans="12:107" ht="21.75" hidden="1" customHeight="1" thickBot="1" x14ac:dyDescent="0.2">
      <c r="R40" s="128"/>
      <c r="S40" s="128"/>
      <c r="Z40" s="57" t="s">
        <v>12</v>
      </c>
      <c r="AA40" s="82" t="e">
        <f>SUM(AA38:AA39)</f>
        <v>#REF!</v>
      </c>
      <c r="AB40" s="82" t="e">
        <f>SUM(AB38:AB39)</f>
        <v>#REF!</v>
      </c>
      <c r="AC40" s="82" t="e">
        <f>SUM(AC38:AC39)</f>
        <v>#REF!</v>
      </c>
      <c r="AD40" s="82" t="e">
        <f>SUM(AD38:AD39)</f>
        <v>#REF!</v>
      </c>
      <c r="AE40" s="82" t="e">
        <f>SUM(AA40:AD40)</f>
        <v>#REF!</v>
      </c>
      <c r="BF40" s="128"/>
      <c r="BG40" s="128"/>
      <c r="BU40" s="713" t="s">
        <v>118</v>
      </c>
      <c r="BV40" s="714"/>
      <c r="BW40" s="336">
        <f>15*CK40</f>
        <v>2220</v>
      </c>
      <c r="BX40" s="338">
        <f>(BW40/BW39)-1</f>
        <v>0.15444617784711379</v>
      </c>
      <c r="BY40" s="184"/>
      <c r="BZ40" s="184"/>
      <c r="CA40" s="184"/>
      <c r="CB40" s="184"/>
      <c r="CC40" s="184"/>
      <c r="CD40" s="184"/>
      <c r="CE40" s="324"/>
      <c r="CF40" s="324"/>
      <c r="CG40" s="324"/>
      <c r="CH40" s="55"/>
      <c r="CI40" s="55"/>
      <c r="CJ40" s="55"/>
      <c r="CK40" s="715">
        <f>ROUND(CK39*(1+CM40),0)</f>
        <v>148</v>
      </c>
      <c r="CL40" s="716"/>
      <c r="CM40" s="340">
        <v>0.08</v>
      </c>
      <c r="CN40" s="144" t="s">
        <v>115</v>
      </c>
      <c r="CO40" s="144"/>
      <c r="CT40" s="150" t="s">
        <v>114</v>
      </c>
      <c r="CU40" s="150"/>
      <c r="CV40" s="82"/>
      <c r="CW40" s="82"/>
      <c r="CX40" s="82"/>
      <c r="CY40" s="82"/>
      <c r="CZ40" s="82"/>
      <c r="DA40" s="82"/>
      <c r="DB40" s="82"/>
      <c r="DC40" s="82"/>
    </row>
    <row r="41" spans="12:107" ht="13.5" hidden="1" customHeight="1" x14ac:dyDescent="0.15">
      <c r="CM41" s="128"/>
      <c r="CT41" s="57" t="s">
        <v>12</v>
      </c>
      <c r="CU41" s="57"/>
      <c r="CV41" s="82"/>
      <c r="CW41" s="82"/>
      <c r="CX41" s="82"/>
      <c r="CY41" s="82"/>
      <c r="CZ41" s="82"/>
      <c r="DA41" s="82"/>
      <c r="DB41" s="82"/>
      <c r="DC41" s="82"/>
    </row>
    <row r="42" spans="12:107" ht="13.5" hidden="1" customHeight="1" x14ac:dyDescent="0.15"/>
    <row r="43" spans="12:107" ht="21" hidden="1" customHeight="1" x14ac:dyDescent="0.15">
      <c r="Z43" s="146" t="s">
        <v>33</v>
      </c>
      <c r="AA43" s="103" t="s">
        <v>22</v>
      </c>
      <c r="AB43" s="103" t="s">
        <v>2</v>
      </c>
      <c r="AC43" s="103" t="s">
        <v>6</v>
      </c>
      <c r="AD43" s="103" t="s">
        <v>3</v>
      </c>
      <c r="AE43" s="103" t="s">
        <v>4</v>
      </c>
      <c r="BY43" s="103"/>
      <c r="BZ43" s="103"/>
      <c r="CA43" s="103"/>
      <c r="CB43" s="103"/>
      <c r="CC43" s="103"/>
      <c r="CD43" s="198"/>
      <c r="CE43" s="198"/>
      <c r="CF43" s="198"/>
      <c r="CG43" s="198"/>
      <c r="CQ43" s="144"/>
    </row>
    <row r="44" spans="12:107" ht="19.5" hidden="1" customHeight="1" x14ac:dyDescent="0.15">
      <c r="Z44" s="192" t="s">
        <v>12</v>
      </c>
      <c r="AA44" s="124">
        <v>587405000</v>
      </c>
      <c r="AB44" s="124">
        <v>4695420000</v>
      </c>
      <c r="AC44" s="124">
        <v>39021000</v>
      </c>
      <c r="AD44" s="124">
        <v>6058154000</v>
      </c>
      <c r="AE44" s="124">
        <f>SUM(AA44:AD44)</f>
        <v>11380000000</v>
      </c>
      <c r="BY44" s="124"/>
      <c r="BZ44" s="124"/>
      <c r="CA44" s="124"/>
      <c r="CB44" s="124"/>
      <c r="CC44" s="124"/>
      <c r="CD44" s="200"/>
      <c r="CE44" s="289"/>
      <c r="CF44" s="289"/>
      <c r="CG44" s="289"/>
      <c r="CQ44" s="144"/>
      <c r="CV44" s="342"/>
      <c r="CW44" s="342"/>
      <c r="CX44" s="342"/>
      <c r="CY44" s="342"/>
      <c r="CZ44" s="342"/>
      <c r="DA44" s="342"/>
      <c r="DB44" s="342"/>
      <c r="DC44" s="342"/>
    </row>
    <row r="45" spans="12:107" ht="19.5" hidden="1" customHeight="1" x14ac:dyDescent="0.15">
      <c r="CV45" s="343"/>
      <c r="CW45" s="343"/>
      <c r="CX45" s="343"/>
      <c r="CY45" s="343"/>
      <c r="CZ45" s="343"/>
      <c r="DA45" s="343"/>
      <c r="DB45" s="343"/>
      <c r="DC45" s="343"/>
    </row>
    <row r="46" spans="12:107" ht="19.5" hidden="1" customHeight="1" x14ac:dyDescent="0.15">
      <c r="AA46" s="191" t="e">
        <f>AA44-AA40</f>
        <v>#REF!</v>
      </c>
      <c r="AB46" s="191" t="e">
        <f>AB44-AB40</f>
        <v>#REF!</v>
      </c>
      <c r="AC46" s="191" t="e">
        <f>AC44-AC40</f>
        <v>#REF!</v>
      </c>
      <c r="AD46" s="191" t="e">
        <f>AD44-AD40</f>
        <v>#REF!</v>
      </c>
      <c r="AE46" s="191" t="e">
        <f>AE44-AE40</f>
        <v>#REF!</v>
      </c>
      <c r="BY46" s="191"/>
      <c r="BZ46" s="191"/>
      <c r="CA46" s="191"/>
      <c r="CB46" s="191"/>
      <c r="CC46" s="191"/>
      <c r="CD46" s="191"/>
      <c r="CE46" s="288"/>
      <c r="CF46" s="288"/>
      <c r="CG46" s="288"/>
      <c r="CV46" s="343"/>
      <c r="CW46" s="343"/>
      <c r="CX46" s="343"/>
      <c r="CY46" s="343"/>
      <c r="CZ46" s="343"/>
      <c r="DA46" s="343"/>
      <c r="DB46" s="343"/>
      <c r="DC46" s="343"/>
    </row>
    <row r="47" spans="12:107" ht="13.5" hidden="1" customHeight="1" x14ac:dyDescent="0.15">
      <c r="AA47" s="47" t="e">
        <f>ROUND(AA46/14,-2)</f>
        <v>#REF!</v>
      </c>
      <c r="AB47" s="47" t="e">
        <f>ROUND(AB46/14,-2)</f>
        <v>#REF!</v>
      </c>
      <c r="AC47" s="47" t="e">
        <f>ROUND(AC46/14,-2)</f>
        <v>#REF!</v>
      </c>
      <c r="AD47" s="47" t="e">
        <f>ROUND(AD46/14,-2)</f>
        <v>#REF!</v>
      </c>
      <c r="AE47" s="47" t="e">
        <f>ROUND(AE46/14,-2)</f>
        <v>#REF!</v>
      </c>
      <c r="BY47" s="47"/>
      <c r="BZ47" s="47"/>
      <c r="CA47" s="47"/>
      <c r="CB47" s="47"/>
      <c r="CC47" s="47"/>
      <c r="CD47" s="47"/>
      <c r="CE47" s="290"/>
      <c r="CF47" s="290"/>
      <c r="CG47" s="290"/>
      <c r="CV47" s="343"/>
      <c r="CW47" s="343"/>
      <c r="CX47" s="343"/>
      <c r="CY47" s="343"/>
      <c r="CZ47" s="343"/>
      <c r="DA47" s="343"/>
      <c r="DB47" s="343"/>
      <c r="DC47" s="343"/>
    </row>
    <row r="48" spans="12:107" ht="13.5" hidden="1" customHeight="1" x14ac:dyDescent="0.15">
      <c r="AA48" s="191">
        <v>46602000</v>
      </c>
      <c r="AB48" s="191">
        <v>298189000</v>
      </c>
      <c r="AC48" s="191">
        <v>3120000</v>
      </c>
      <c r="AD48" s="191">
        <v>418260000</v>
      </c>
      <c r="AE48" s="191">
        <v>766171000</v>
      </c>
      <c r="BY48" s="191"/>
      <c r="BZ48" s="191"/>
      <c r="CA48" s="191"/>
      <c r="CB48" s="191"/>
      <c r="CC48" s="191"/>
      <c r="CD48" s="191"/>
      <c r="CE48" s="288"/>
      <c r="CF48" s="288"/>
      <c r="CG48" s="288"/>
    </row>
    <row r="49" spans="27:85" ht="13.5" hidden="1" customHeight="1" x14ac:dyDescent="0.15">
      <c r="AA49" s="191">
        <v>3328700</v>
      </c>
      <c r="AB49" s="191">
        <v>21299200</v>
      </c>
      <c r="AC49" s="191">
        <v>222900</v>
      </c>
      <c r="AD49" s="191">
        <v>29875700</v>
      </c>
      <c r="AE49" s="191">
        <v>54726500</v>
      </c>
      <c r="BY49" s="191"/>
      <c r="BZ49" s="191"/>
      <c r="CA49" s="191"/>
      <c r="CB49" s="191"/>
      <c r="CC49" s="191"/>
      <c r="CD49" s="191"/>
      <c r="CE49" s="288"/>
      <c r="CF49" s="288"/>
      <c r="CG49" s="288"/>
    </row>
    <row r="50" spans="27:85" ht="17.25" customHeight="1" x14ac:dyDescent="0.15">
      <c r="BN50" s="128"/>
      <c r="CD50" s="30">
        <f>SUM(CD9:CD22)</f>
        <v>1219</v>
      </c>
    </row>
    <row r="51" spans="27:85" ht="27" customHeight="1" x14ac:dyDescent="0.15">
      <c r="BQ51" s="312"/>
    </row>
    <row r="52" spans="27:85" ht="6.75" customHeight="1" x14ac:dyDescent="0.15"/>
    <row r="53" spans="27:85" ht="15" customHeight="1" x14ac:dyDescent="0.15">
      <c r="BQ53" s="128"/>
    </row>
    <row r="54" spans="27:85" ht="15" customHeight="1" x14ac:dyDescent="0.15">
      <c r="BQ54" s="128"/>
    </row>
    <row r="55" spans="27:85" ht="8.25" customHeight="1" x14ac:dyDescent="0.15">
      <c r="BQ55" s="128"/>
    </row>
    <row r="56" spans="27:85" ht="15" customHeight="1" x14ac:dyDescent="0.15">
      <c r="BQ56" s="312"/>
    </row>
    <row r="57" spans="27:85" ht="15" customHeight="1" x14ac:dyDescent="0.15">
      <c r="BQ57" s="128"/>
    </row>
    <row r="58" spans="27:85" ht="15" customHeight="1" x14ac:dyDescent="0.15">
      <c r="BQ58" s="128"/>
    </row>
    <row r="59" spans="27:85" ht="15" customHeight="1" x14ac:dyDescent="0.15">
      <c r="BR59" s="128"/>
      <c r="BS59" s="128"/>
    </row>
    <row r="60" spans="27:85" ht="15" customHeight="1" x14ac:dyDescent="0.15">
      <c r="BQ60" s="128"/>
    </row>
    <row r="61" spans="27:85" ht="15" customHeight="1" x14ac:dyDescent="0.15">
      <c r="BQ61" s="128"/>
    </row>
  </sheetData>
  <mergeCells count="64">
    <mergeCell ref="CR34:CT34"/>
    <mergeCell ref="BU40:BV40"/>
    <mergeCell ref="CK40:CL40"/>
    <mergeCell ref="R36:S36"/>
    <mergeCell ref="BF36:BG36"/>
    <mergeCell ref="BU36:BV36"/>
    <mergeCell ref="CK36:CL36"/>
    <mergeCell ref="BU37:BV37"/>
    <mergeCell ref="R38:S38"/>
    <mergeCell ref="BF38:BG38"/>
    <mergeCell ref="R39:S39"/>
    <mergeCell ref="BF39:BG39"/>
    <mergeCell ref="BU39:BV39"/>
    <mergeCell ref="CK39:CL39"/>
    <mergeCell ref="X33:Z33"/>
    <mergeCell ref="BU38:BV38"/>
    <mergeCell ref="CK38:CL38"/>
    <mergeCell ref="R35:S35"/>
    <mergeCell ref="BF35:BG35"/>
    <mergeCell ref="BU35:BV35"/>
    <mergeCell ref="CK35:CL35"/>
    <mergeCell ref="R37:S37"/>
    <mergeCell ref="BF37:BG37"/>
    <mergeCell ref="CK37:CL37"/>
    <mergeCell ref="K17:K25"/>
    <mergeCell ref="AY17:AY25"/>
    <mergeCell ref="BG17:BH17"/>
    <mergeCell ref="CV1:DE1"/>
    <mergeCell ref="AD1:AE1"/>
    <mergeCell ref="BR1:BS1"/>
    <mergeCell ref="CB1:CC1"/>
    <mergeCell ref="CD7:CD8"/>
    <mergeCell ref="CE7:CE8"/>
    <mergeCell ref="CV7:CX7"/>
    <mergeCell ref="CY7:DC7"/>
    <mergeCell ref="CF7:CF8"/>
    <mergeCell ref="BZ4:CB4"/>
    <mergeCell ref="DE7:DE8"/>
    <mergeCell ref="S9:T9"/>
    <mergeCell ref="CL17:CM17"/>
    <mergeCell ref="F7:J7"/>
    <mergeCell ref="AT7:AX7"/>
    <mergeCell ref="BO7:BS7"/>
    <mergeCell ref="W8:Y8"/>
    <mergeCell ref="CL9:CM9"/>
    <mergeCell ref="BK8:BM8"/>
    <mergeCell ref="K9:K16"/>
    <mergeCell ref="AY9:AY16"/>
    <mergeCell ref="CT31:CU31"/>
    <mergeCell ref="CT32:CU32"/>
    <mergeCell ref="BG9:BH9"/>
    <mergeCell ref="S17:T17"/>
    <mergeCell ref="CT27:CU27"/>
    <mergeCell ref="CT29:CU29"/>
    <mergeCell ref="CT28:CU28"/>
    <mergeCell ref="CT30:CU30"/>
    <mergeCell ref="CP27:CS28"/>
    <mergeCell ref="CP29:CS30"/>
    <mergeCell ref="CP31:CS32"/>
    <mergeCell ref="S26:T26"/>
    <mergeCell ref="BG26:BH26"/>
    <mergeCell ref="CL30:CM30"/>
    <mergeCell ref="S30:T33"/>
    <mergeCell ref="BG30:BH33"/>
  </mergeCells>
  <phoneticPr fontId="3"/>
  <printOptions horizontalCentered="1" verticalCentered="1"/>
  <pageMargins left="0.39370078740157483" right="0" top="0.39370078740157483" bottom="0.39370078740157483" header="0.31496062992125984" footer="0.19685039370078741"/>
  <pageSetup paperSize="9" scale="50" orientation="landscape" errors="blank" r:id="rId1"/>
  <headerFooter alignWithMargins="0">
    <oddFooter>&amp;L&amp;Z&amp;F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G41" sqref="G41"/>
    </sheetView>
  </sheetViews>
  <sheetFormatPr defaultRowHeight="13.5" x14ac:dyDescent="0.15"/>
  <cols>
    <col min="2" max="2" width="21.875" bestFit="1" customWidth="1"/>
    <col min="3" max="4" width="14.125" bestFit="1" customWidth="1"/>
    <col min="5" max="5" width="14.5" bestFit="1" customWidth="1"/>
    <col min="6" max="6" width="15.375" bestFit="1" customWidth="1"/>
  </cols>
  <sheetData>
    <row r="1" spans="1:8" x14ac:dyDescent="0.15">
      <c r="A1" s="540"/>
      <c r="B1" s="541"/>
      <c r="C1" s="541"/>
      <c r="D1" s="541"/>
      <c r="E1" s="541"/>
      <c r="F1" s="542" t="s">
        <v>186</v>
      </c>
    </row>
    <row r="2" spans="1:8" ht="18" thickBot="1" x14ac:dyDescent="0.2">
      <c r="A2" s="720" t="s">
        <v>187</v>
      </c>
      <c r="B2" s="720"/>
      <c r="C2" s="720"/>
      <c r="D2" s="720"/>
      <c r="E2" s="720"/>
      <c r="F2" s="720"/>
    </row>
    <row r="3" spans="1:8" x14ac:dyDescent="0.15">
      <c r="A3" s="543" t="s">
        <v>188</v>
      </c>
      <c r="B3" s="544" t="s">
        <v>189</v>
      </c>
      <c r="C3" s="544" t="s">
        <v>190</v>
      </c>
      <c r="D3" s="544" t="s">
        <v>191</v>
      </c>
      <c r="E3" s="544" t="s">
        <v>192</v>
      </c>
      <c r="F3" s="545" t="s">
        <v>193</v>
      </c>
    </row>
    <row r="4" spans="1:8" x14ac:dyDescent="0.15">
      <c r="A4" s="546"/>
      <c r="B4" s="547" t="s">
        <v>194</v>
      </c>
      <c r="C4" s="548" t="s">
        <v>195</v>
      </c>
      <c r="D4" s="548" t="s">
        <v>196</v>
      </c>
      <c r="E4" s="548" t="s">
        <v>197</v>
      </c>
      <c r="F4" s="549"/>
    </row>
    <row r="5" spans="1:8" ht="14.25" thickBot="1" x14ac:dyDescent="0.2">
      <c r="A5" s="550"/>
      <c r="B5" s="551" t="s">
        <v>198</v>
      </c>
      <c r="C5" s="552" t="s">
        <v>199</v>
      </c>
      <c r="D5" s="551" t="s">
        <v>199</v>
      </c>
      <c r="E5" s="551" t="s">
        <v>199</v>
      </c>
      <c r="F5" s="553" t="s">
        <v>199</v>
      </c>
    </row>
    <row r="6" spans="1:8" ht="14.25" thickTop="1" x14ac:dyDescent="0.15">
      <c r="A6" s="554">
        <v>1</v>
      </c>
      <c r="B6" s="555" t="s">
        <v>200</v>
      </c>
      <c r="C6" s="556">
        <v>2585700</v>
      </c>
      <c r="D6" s="556">
        <v>2956900</v>
      </c>
      <c r="E6" s="556">
        <v>3829800</v>
      </c>
      <c r="F6" s="557">
        <v>9372400</v>
      </c>
    </row>
    <row r="7" spans="1:8" x14ac:dyDescent="0.15">
      <c r="A7" s="558">
        <v>2</v>
      </c>
      <c r="B7" s="559" t="s">
        <v>201</v>
      </c>
      <c r="C7" s="560">
        <v>29988000</v>
      </c>
      <c r="D7" s="560">
        <v>29589700</v>
      </c>
      <c r="E7" s="560">
        <v>33508000</v>
      </c>
      <c r="F7" s="561">
        <v>93085700</v>
      </c>
    </row>
    <row r="8" spans="1:8" x14ac:dyDescent="0.15">
      <c r="A8" s="558">
        <v>3</v>
      </c>
      <c r="B8" s="559" t="s">
        <v>202</v>
      </c>
      <c r="C8" s="560">
        <v>51071300</v>
      </c>
      <c r="D8" s="560">
        <v>41340700</v>
      </c>
      <c r="E8" s="560">
        <v>48701600</v>
      </c>
      <c r="F8" s="561">
        <v>141113600</v>
      </c>
      <c r="H8" s="623">
        <f>F8/(F8+F9+F10+F11)</f>
        <v>0.19342664984158636</v>
      </c>
    </row>
    <row r="9" spans="1:8" x14ac:dyDescent="0.15">
      <c r="A9" s="558">
        <v>4</v>
      </c>
      <c r="B9" s="559" t="s">
        <v>203</v>
      </c>
      <c r="C9" s="560">
        <f>28412100-C12</f>
        <v>27826400</v>
      </c>
      <c r="D9" s="560">
        <f>26710700-D12</f>
        <v>26211800</v>
      </c>
      <c r="E9" s="560">
        <f>34370200-E12</f>
        <v>33645400</v>
      </c>
      <c r="F9" s="561">
        <v>89493000</v>
      </c>
      <c r="H9" s="623">
        <f>F9/(F8+F9+F10+F11)</f>
        <v>0.12266947462380018</v>
      </c>
    </row>
    <row r="10" spans="1:8" x14ac:dyDescent="0.15">
      <c r="A10" s="558">
        <v>5</v>
      </c>
      <c r="B10" s="559" t="s">
        <v>204</v>
      </c>
      <c r="C10" s="560">
        <v>28090400</v>
      </c>
      <c r="D10" s="560">
        <v>29474400</v>
      </c>
      <c r="E10" s="560">
        <v>33686700</v>
      </c>
      <c r="F10" s="561">
        <f>91251500-F12</f>
        <v>89442100</v>
      </c>
      <c r="H10" s="623">
        <f>F10/(F8+F9+F10+F11)</f>
        <v>0.12259970518643243</v>
      </c>
    </row>
    <row r="11" spans="1:8" x14ac:dyDescent="0.15">
      <c r="A11" s="558">
        <v>6</v>
      </c>
      <c r="B11" s="559" t="s">
        <v>205</v>
      </c>
      <c r="C11" s="560">
        <v>129465300</v>
      </c>
      <c r="D11" s="560">
        <v>123598100</v>
      </c>
      <c r="E11" s="560">
        <v>156433700</v>
      </c>
      <c r="F11" s="561">
        <v>409497100</v>
      </c>
      <c r="H11" s="623">
        <f>F11/(F8+F9+F10+F11)</f>
        <v>0.56130417034818103</v>
      </c>
    </row>
    <row r="12" spans="1:8" x14ac:dyDescent="0.15">
      <c r="A12" s="558"/>
      <c r="B12" s="559" t="s">
        <v>6</v>
      </c>
      <c r="C12" s="560">
        <v>585700</v>
      </c>
      <c r="D12" s="560">
        <v>498900</v>
      </c>
      <c r="E12" s="560">
        <v>724800</v>
      </c>
      <c r="F12" s="561">
        <f>SUM(C12:E12)</f>
        <v>1809400</v>
      </c>
    </row>
    <row r="13" spans="1:8" x14ac:dyDescent="0.15">
      <c r="A13" s="558" t="s">
        <v>206</v>
      </c>
      <c r="B13" s="559"/>
      <c r="C13" s="560">
        <v>267027100</v>
      </c>
      <c r="D13" s="560">
        <v>250713600</v>
      </c>
      <c r="E13" s="560">
        <v>306700200</v>
      </c>
      <c r="F13" s="561">
        <v>824440900</v>
      </c>
    </row>
    <row r="14" spans="1:8" ht="14.25" thickBot="1" x14ac:dyDescent="0.2">
      <c r="A14" s="562" t="s">
        <v>207</v>
      </c>
      <c r="B14" s="563"/>
      <c r="C14" s="564">
        <v>269612800</v>
      </c>
      <c r="D14" s="564">
        <v>253670500</v>
      </c>
      <c r="E14" s="564">
        <v>310530000</v>
      </c>
      <c r="F14" s="565">
        <v>833813300</v>
      </c>
    </row>
    <row r="15" spans="1:8" x14ac:dyDescent="0.15">
      <c r="A15" s="566">
        <v>7</v>
      </c>
      <c r="B15" s="567" t="s">
        <v>208</v>
      </c>
      <c r="C15" s="568">
        <v>635100</v>
      </c>
      <c r="D15" s="568">
        <v>664500</v>
      </c>
      <c r="E15" s="568">
        <v>961000</v>
      </c>
      <c r="F15" s="569">
        <v>2260600</v>
      </c>
    </row>
    <row r="16" spans="1:8" x14ac:dyDescent="0.15">
      <c r="A16" s="558">
        <v>8</v>
      </c>
      <c r="B16" s="559" t="s">
        <v>209</v>
      </c>
      <c r="C16" s="560">
        <v>483500</v>
      </c>
      <c r="D16" s="560">
        <v>544200</v>
      </c>
      <c r="E16" s="560">
        <v>1042200</v>
      </c>
      <c r="F16" s="561">
        <v>2069900</v>
      </c>
    </row>
    <row r="17" spans="1:6" x14ac:dyDescent="0.15">
      <c r="A17" s="558">
        <v>9</v>
      </c>
      <c r="B17" s="559" t="s">
        <v>210</v>
      </c>
      <c r="C17" s="560">
        <v>34300</v>
      </c>
      <c r="D17" s="560">
        <v>19000</v>
      </c>
      <c r="E17" s="560">
        <v>35900</v>
      </c>
      <c r="F17" s="561">
        <v>89200</v>
      </c>
    </row>
    <row r="18" spans="1:6" ht="14.25" thickBot="1" x14ac:dyDescent="0.2">
      <c r="A18" s="562" t="s">
        <v>211</v>
      </c>
      <c r="B18" s="563"/>
      <c r="C18" s="564">
        <v>1152900</v>
      </c>
      <c r="D18" s="564">
        <v>1227700</v>
      </c>
      <c r="E18" s="564">
        <v>2039100</v>
      </c>
      <c r="F18" s="565">
        <v>4419700</v>
      </c>
    </row>
    <row r="19" spans="1:6" x14ac:dyDescent="0.15">
      <c r="A19" s="566">
        <v>10</v>
      </c>
      <c r="B19" s="567" t="s">
        <v>212</v>
      </c>
      <c r="C19" s="568">
        <v>99600</v>
      </c>
      <c r="D19" s="568">
        <v>132700</v>
      </c>
      <c r="E19" s="568">
        <v>137200</v>
      </c>
      <c r="F19" s="569">
        <v>369500</v>
      </c>
    </row>
    <row r="20" spans="1:6" x14ac:dyDescent="0.15">
      <c r="A20" s="558">
        <v>11</v>
      </c>
      <c r="B20" s="559" t="s">
        <v>213</v>
      </c>
      <c r="C20" s="560">
        <v>329400</v>
      </c>
      <c r="D20" s="560">
        <v>376800</v>
      </c>
      <c r="E20" s="560">
        <v>471600</v>
      </c>
      <c r="F20" s="561">
        <v>1177800</v>
      </c>
    </row>
    <row r="21" spans="1:6" x14ac:dyDescent="0.15">
      <c r="A21" s="558">
        <v>12</v>
      </c>
      <c r="B21" s="559" t="s">
        <v>214</v>
      </c>
      <c r="C21" s="560">
        <v>62200</v>
      </c>
      <c r="D21" s="560">
        <v>635200</v>
      </c>
      <c r="E21" s="560">
        <v>465500</v>
      </c>
      <c r="F21" s="561">
        <v>1162900</v>
      </c>
    </row>
    <row r="22" spans="1:6" x14ac:dyDescent="0.15">
      <c r="A22" s="558">
        <v>13</v>
      </c>
      <c r="B22" s="559" t="s">
        <v>215</v>
      </c>
      <c r="C22" s="560">
        <v>152300</v>
      </c>
      <c r="D22" s="560">
        <v>463600</v>
      </c>
      <c r="E22" s="560">
        <v>403400</v>
      </c>
      <c r="F22" s="561">
        <v>1019300</v>
      </c>
    </row>
    <row r="23" spans="1:6" x14ac:dyDescent="0.15">
      <c r="A23" s="558">
        <v>14</v>
      </c>
      <c r="B23" s="559" t="s">
        <v>216</v>
      </c>
      <c r="C23" s="560">
        <v>55200</v>
      </c>
      <c r="D23" s="560">
        <v>85400</v>
      </c>
      <c r="E23" s="560">
        <v>74500</v>
      </c>
      <c r="F23" s="561">
        <v>215100</v>
      </c>
    </row>
    <row r="24" spans="1:6" x14ac:dyDescent="0.15">
      <c r="A24" s="558">
        <v>15</v>
      </c>
      <c r="B24" s="559" t="s">
        <v>217</v>
      </c>
      <c r="C24" s="560">
        <v>295600</v>
      </c>
      <c r="D24" s="560">
        <v>183800</v>
      </c>
      <c r="E24" s="560">
        <v>370800</v>
      </c>
      <c r="F24" s="561">
        <v>850200</v>
      </c>
    </row>
    <row r="25" spans="1:6" x14ac:dyDescent="0.15">
      <c r="A25" s="558">
        <v>16</v>
      </c>
      <c r="B25" s="559" t="s">
        <v>218</v>
      </c>
      <c r="C25" s="560">
        <v>902700</v>
      </c>
      <c r="D25" s="560">
        <v>1038300</v>
      </c>
      <c r="E25" s="560">
        <v>1252700</v>
      </c>
      <c r="F25" s="561">
        <v>3193700</v>
      </c>
    </row>
    <row r="26" spans="1:6" x14ac:dyDescent="0.15">
      <c r="A26" s="558">
        <v>17</v>
      </c>
      <c r="B26" s="559" t="s">
        <v>219</v>
      </c>
      <c r="C26" s="560">
        <v>274600</v>
      </c>
      <c r="D26" s="560">
        <v>384600</v>
      </c>
      <c r="E26" s="560">
        <v>428900</v>
      </c>
      <c r="F26" s="561">
        <v>1088100</v>
      </c>
    </row>
    <row r="27" spans="1:6" x14ac:dyDescent="0.15">
      <c r="A27" s="558">
        <v>18</v>
      </c>
      <c r="B27" s="559" t="s">
        <v>220</v>
      </c>
      <c r="C27" s="560">
        <v>478400</v>
      </c>
      <c r="D27" s="560">
        <v>564900</v>
      </c>
      <c r="E27" s="560">
        <v>622100</v>
      </c>
      <c r="F27" s="561">
        <v>1665400</v>
      </c>
    </row>
    <row r="28" spans="1:6" x14ac:dyDescent="0.15">
      <c r="A28" s="558">
        <v>19</v>
      </c>
      <c r="B28" s="559" t="s">
        <v>221</v>
      </c>
      <c r="C28" s="560">
        <v>129200</v>
      </c>
      <c r="D28" s="560">
        <v>252900</v>
      </c>
      <c r="E28" s="560">
        <v>371400</v>
      </c>
      <c r="F28" s="561">
        <v>753500</v>
      </c>
    </row>
    <row r="29" spans="1:6" x14ac:dyDescent="0.15">
      <c r="A29" s="558">
        <v>20</v>
      </c>
      <c r="B29" s="559" t="s">
        <v>222</v>
      </c>
      <c r="C29" s="560">
        <v>2598600</v>
      </c>
      <c r="D29" s="560">
        <v>2252200</v>
      </c>
      <c r="E29" s="560">
        <v>3308600</v>
      </c>
      <c r="F29" s="561">
        <v>8159400</v>
      </c>
    </row>
    <row r="30" spans="1:6" x14ac:dyDescent="0.15">
      <c r="A30" s="558">
        <v>21</v>
      </c>
      <c r="B30" s="559" t="s">
        <v>223</v>
      </c>
      <c r="C30" s="560">
        <v>102400</v>
      </c>
      <c r="D30" s="560">
        <v>170500</v>
      </c>
      <c r="E30" s="560">
        <v>228100</v>
      </c>
      <c r="F30" s="561">
        <v>501000</v>
      </c>
    </row>
    <row r="31" spans="1:6" x14ac:dyDescent="0.15">
      <c r="A31" s="558">
        <v>22</v>
      </c>
      <c r="B31" s="559" t="s">
        <v>224</v>
      </c>
      <c r="C31" s="560">
        <v>121300</v>
      </c>
      <c r="D31" s="560">
        <v>161500</v>
      </c>
      <c r="E31" s="560">
        <v>233000</v>
      </c>
      <c r="F31" s="561">
        <v>515800</v>
      </c>
    </row>
    <row r="32" spans="1:6" x14ac:dyDescent="0.15">
      <c r="A32" s="558">
        <v>23</v>
      </c>
      <c r="B32" s="559" t="s">
        <v>225</v>
      </c>
      <c r="C32" s="560">
        <v>95700</v>
      </c>
      <c r="D32" s="560">
        <v>165400</v>
      </c>
      <c r="E32" s="560">
        <v>117200</v>
      </c>
      <c r="F32" s="561">
        <v>378300</v>
      </c>
    </row>
    <row r="33" spans="1:6" x14ac:dyDescent="0.15">
      <c r="A33" s="558">
        <v>24</v>
      </c>
      <c r="B33" s="559" t="s">
        <v>226</v>
      </c>
      <c r="C33" s="560">
        <v>290300</v>
      </c>
      <c r="D33" s="560">
        <v>318800</v>
      </c>
      <c r="E33" s="560">
        <v>341700</v>
      </c>
      <c r="F33" s="561">
        <v>950800</v>
      </c>
    </row>
    <row r="34" spans="1:6" x14ac:dyDescent="0.15">
      <c r="A34" s="558">
        <v>25</v>
      </c>
      <c r="B34" s="559" t="s">
        <v>227</v>
      </c>
      <c r="C34" s="560">
        <v>896900</v>
      </c>
      <c r="D34" s="560">
        <v>1144500</v>
      </c>
      <c r="E34" s="560">
        <v>1665400</v>
      </c>
      <c r="F34" s="561">
        <v>3706800</v>
      </c>
    </row>
    <row r="35" spans="1:6" x14ac:dyDescent="0.15">
      <c r="A35" s="558">
        <v>26</v>
      </c>
      <c r="B35" s="559" t="s">
        <v>228</v>
      </c>
      <c r="C35" s="560">
        <v>361500</v>
      </c>
      <c r="D35" s="560">
        <v>320600</v>
      </c>
      <c r="E35" s="560">
        <v>448400</v>
      </c>
      <c r="F35" s="561">
        <v>1130500</v>
      </c>
    </row>
    <row r="36" spans="1:6" x14ac:dyDescent="0.15">
      <c r="A36" s="558">
        <v>27</v>
      </c>
      <c r="B36" s="559" t="s">
        <v>229</v>
      </c>
      <c r="C36" s="560">
        <v>539700</v>
      </c>
      <c r="D36" s="560">
        <v>755100</v>
      </c>
      <c r="E36" s="560">
        <v>1149900</v>
      </c>
      <c r="F36" s="561">
        <v>2444700</v>
      </c>
    </row>
    <row r="37" spans="1:6" x14ac:dyDescent="0.15">
      <c r="A37" s="558">
        <v>28</v>
      </c>
      <c r="B37" s="559" t="s">
        <v>230</v>
      </c>
      <c r="C37" s="560">
        <v>169100</v>
      </c>
      <c r="D37" s="560">
        <v>247900</v>
      </c>
      <c r="E37" s="560">
        <v>257000</v>
      </c>
      <c r="F37" s="561">
        <v>674000</v>
      </c>
    </row>
    <row r="38" spans="1:6" x14ac:dyDescent="0.15">
      <c r="A38" s="558">
        <v>29</v>
      </c>
      <c r="B38" s="559" t="s">
        <v>231</v>
      </c>
      <c r="C38" s="560">
        <v>235600</v>
      </c>
      <c r="D38" s="560">
        <v>163500</v>
      </c>
      <c r="E38" s="560">
        <v>296400</v>
      </c>
      <c r="F38" s="561">
        <v>695500</v>
      </c>
    </row>
    <row r="39" spans="1:6" x14ac:dyDescent="0.15">
      <c r="A39" s="558">
        <v>30</v>
      </c>
      <c r="B39" s="559" t="s">
        <v>232</v>
      </c>
      <c r="C39" s="560">
        <v>302400</v>
      </c>
      <c r="D39" s="560">
        <v>212500</v>
      </c>
      <c r="E39" s="560">
        <v>586700</v>
      </c>
      <c r="F39" s="561">
        <v>1101600</v>
      </c>
    </row>
    <row r="40" spans="1:6" x14ac:dyDescent="0.15">
      <c r="A40" s="558">
        <v>31</v>
      </c>
      <c r="B40" s="559" t="s">
        <v>233</v>
      </c>
      <c r="C40" s="560">
        <v>208300</v>
      </c>
      <c r="D40" s="560">
        <v>183700</v>
      </c>
      <c r="E40" s="560">
        <v>296200</v>
      </c>
      <c r="F40" s="561">
        <v>688200</v>
      </c>
    </row>
    <row r="41" spans="1:6" x14ac:dyDescent="0.15">
      <c r="A41" s="558">
        <v>32</v>
      </c>
      <c r="B41" s="559" t="s">
        <v>234</v>
      </c>
      <c r="C41" s="560">
        <v>344500</v>
      </c>
      <c r="D41" s="560">
        <v>346200</v>
      </c>
      <c r="E41" s="560">
        <v>258400</v>
      </c>
      <c r="F41" s="561">
        <v>949100</v>
      </c>
    </row>
    <row r="42" spans="1:6" x14ac:dyDescent="0.15">
      <c r="A42" s="558">
        <v>33</v>
      </c>
      <c r="B42" s="559" t="s">
        <v>235</v>
      </c>
      <c r="C42" s="560">
        <v>177400</v>
      </c>
      <c r="D42" s="560">
        <v>295300</v>
      </c>
      <c r="E42" s="560">
        <v>352800</v>
      </c>
      <c r="F42" s="561">
        <v>825500</v>
      </c>
    </row>
    <row r="43" spans="1:6" x14ac:dyDescent="0.15">
      <c r="A43" s="558">
        <v>34</v>
      </c>
      <c r="B43" s="559" t="s">
        <v>236</v>
      </c>
      <c r="C43" s="560">
        <v>298300</v>
      </c>
      <c r="D43" s="560">
        <v>460700</v>
      </c>
      <c r="E43" s="560">
        <v>876600</v>
      </c>
      <c r="F43" s="561">
        <v>1635600</v>
      </c>
    </row>
    <row r="44" spans="1:6" x14ac:dyDescent="0.15">
      <c r="A44" s="558">
        <v>35</v>
      </c>
      <c r="B44" s="559" t="s">
        <v>237</v>
      </c>
      <c r="C44" s="560">
        <v>265100</v>
      </c>
      <c r="D44" s="560">
        <v>412700</v>
      </c>
      <c r="E44" s="560">
        <v>384100</v>
      </c>
      <c r="F44" s="561">
        <v>1061900</v>
      </c>
    </row>
    <row r="45" spans="1:6" x14ac:dyDescent="0.15">
      <c r="A45" s="558">
        <v>36</v>
      </c>
      <c r="B45" s="559" t="s">
        <v>238</v>
      </c>
      <c r="C45" s="560">
        <v>127400</v>
      </c>
      <c r="D45" s="560">
        <v>92400</v>
      </c>
      <c r="E45" s="560">
        <v>109400</v>
      </c>
      <c r="F45" s="561">
        <v>329200</v>
      </c>
    </row>
    <row r="46" spans="1:6" x14ac:dyDescent="0.15">
      <c r="A46" s="558">
        <v>37</v>
      </c>
      <c r="B46" s="559" t="s">
        <v>239</v>
      </c>
      <c r="C46" s="560">
        <v>187200</v>
      </c>
      <c r="D46" s="560">
        <v>193900</v>
      </c>
      <c r="E46" s="560">
        <v>254900</v>
      </c>
      <c r="F46" s="561">
        <v>636000</v>
      </c>
    </row>
    <row r="47" spans="1:6" x14ac:dyDescent="0.15">
      <c r="A47" s="558">
        <v>38</v>
      </c>
      <c r="B47" s="559" t="s">
        <v>240</v>
      </c>
      <c r="C47" s="560">
        <v>293500</v>
      </c>
      <c r="D47" s="560">
        <v>435600</v>
      </c>
      <c r="E47" s="560">
        <v>696600</v>
      </c>
      <c r="F47" s="561">
        <v>1425700</v>
      </c>
    </row>
    <row r="48" spans="1:6" x14ac:dyDescent="0.15">
      <c r="A48" s="558">
        <v>39</v>
      </c>
      <c r="B48" s="559" t="s">
        <v>241</v>
      </c>
      <c r="C48" s="560">
        <v>161600</v>
      </c>
      <c r="D48" s="560">
        <v>197500</v>
      </c>
      <c r="E48" s="560">
        <v>272600</v>
      </c>
      <c r="F48" s="561">
        <v>631700</v>
      </c>
    </row>
    <row r="49" spans="1:6" x14ac:dyDescent="0.15">
      <c r="A49" s="558">
        <v>40</v>
      </c>
      <c r="B49" s="559" t="s">
        <v>242</v>
      </c>
      <c r="C49" s="560">
        <v>144600</v>
      </c>
      <c r="D49" s="560">
        <v>166000</v>
      </c>
      <c r="E49" s="560">
        <v>169200</v>
      </c>
      <c r="F49" s="561">
        <v>479800</v>
      </c>
    </row>
    <row r="50" spans="1:6" x14ac:dyDescent="0.15">
      <c r="A50" s="558">
        <v>41</v>
      </c>
      <c r="B50" s="559" t="s">
        <v>243</v>
      </c>
      <c r="C50" s="560">
        <v>363200</v>
      </c>
      <c r="D50" s="560">
        <v>104900</v>
      </c>
      <c r="E50" s="560">
        <v>394300</v>
      </c>
      <c r="F50" s="561">
        <v>862400</v>
      </c>
    </row>
    <row r="51" spans="1:6" x14ac:dyDescent="0.15">
      <c r="A51" s="558">
        <v>42</v>
      </c>
      <c r="B51" s="559" t="s">
        <v>244</v>
      </c>
      <c r="C51" s="560">
        <v>88300</v>
      </c>
      <c r="D51" s="560">
        <v>71300</v>
      </c>
      <c r="E51" s="560">
        <v>174700</v>
      </c>
      <c r="F51" s="561">
        <v>334300</v>
      </c>
    </row>
    <row r="52" spans="1:6" x14ac:dyDescent="0.15">
      <c r="A52" s="558">
        <v>43</v>
      </c>
      <c r="B52" s="559" t="s">
        <v>245</v>
      </c>
      <c r="C52" s="560">
        <v>404400</v>
      </c>
      <c r="D52" s="560">
        <v>177400</v>
      </c>
      <c r="E52" s="560">
        <v>175600</v>
      </c>
      <c r="F52" s="561">
        <v>757400</v>
      </c>
    </row>
    <row r="53" spans="1:6" x14ac:dyDescent="0.15">
      <c r="A53" s="558">
        <v>44</v>
      </c>
      <c r="B53" s="559" t="s">
        <v>246</v>
      </c>
      <c r="C53" s="560">
        <v>149500</v>
      </c>
      <c r="D53" s="560">
        <v>98300</v>
      </c>
      <c r="E53" s="560">
        <v>181900</v>
      </c>
      <c r="F53" s="561">
        <v>429700</v>
      </c>
    </row>
    <row r="54" spans="1:6" x14ac:dyDescent="0.15">
      <c r="A54" s="558" t="s">
        <v>247</v>
      </c>
      <c r="B54" s="559"/>
      <c r="C54" s="560">
        <v>11706000</v>
      </c>
      <c r="D54" s="560">
        <v>13266600</v>
      </c>
      <c r="E54" s="560">
        <v>17827800</v>
      </c>
      <c r="F54" s="561">
        <v>42800400</v>
      </c>
    </row>
    <row r="55" spans="1:6" ht="14.25" thickBot="1" x14ac:dyDescent="0.2">
      <c r="A55" s="562" t="s">
        <v>248</v>
      </c>
      <c r="B55" s="563"/>
      <c r="C55" s="564">
        <v>12858900</v>
      </c>
      <c r="D55" s="564">
        <v>14494300</v>
      </c>
      <c r="E55" s="564">
        <v>19866900</v>
      </c>
      <c r="F55" s="565">
        <v>47220100</v>
      </c>
    </row>
    <row r="56" spans="1:6" ht="14.25" thickBot="1" x14ac:dyDescent="0.2">
      <c r="A56" s="721" t="s">
        <v>249</v>
      </c>
      <c r="B56" s="722"/>
      <c r="C56" s="570">
        <v>282471700</v>
      </c>
      <c r="D56" s="570">
        <v>268164800</v>
      </c>
      <c r="E56" s="570">
        <v>330396900</v>
      </c>
      <c r="F56" s="571">
        <v>881033400</v>
      </c>
    </row>
    <row r="57" spans="1:6" ht="14.25" thickBot="1" x14ac:dyDescent="0.2">
      <c r="A57" s="721" t="s">
        <v>250</v>
      </c>
      <c r="B57" s="722"/>
      <c r="C57" s="570">
        <v>143</v>
      </c>
      <c r="D57" s="570">
        <v>158</v>
      </c>
      <c r="E57" s="570">
        <v>272</v>
      </c>
      <c r="F57" s="571">
        <f>SUM(C57:E57)</f>
        <v>573</v>
      </c>
    </row>
  </sheetData>
  <mergeCells count="3">
    <mergeCell ref="A2:F2"/>
    <mergeCell ref="A56:B56"/>
    <mergeCell ref="A57:B57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F29" sqref="F29"/>
    </sheetView>
  </sheetViews>
  <sheetFormatPr defaultRowHeight="13.5" x14ac:dyDescent="0.15"/>
  <cols>
    <col min="1" max="1" width="16.625" bestFit="1" customWidth="1"/>
    <col min="2" max="2" width="28.375" bestFit="1" customWidth="1"/>
    <col min="3" max="5" width="14.5" bestFit="1" customWidth="1"/>
    <col min="6" max="6" width="15.375" bestFit="1" customWidth="1"/>
  </cols>
  <sheetData>
    <row r="1" spans="1:8" x14ac:dyDescent="0.15">
      <c r="A1" s="540"/>
      <c r="B1" s="541"/>
      <c r="C1" s="541"/>
      <c r="D1" s="541"/>
      <c r="E1" s="541"/>
      <c r="F1" s="542" t="s">
        <v>251</v>
      </c>
    </row>
    <row r="2" spans="1:8" ht="18" thickBot="1" x14ac:dyDescent="0.2">
      <c r="A2" s="720" t="s">
        <v>252</v>
      </c>
      <c r="B2" s="720"/>
      <c r="C2" s="720"/>
      <c r="D2" s="720"/>
      <c r="E2" s="720"/>
      <c r="F2" s="720"/>
    </row>
    <row r="3" spans="1:8" x14ac:dyDescent="0.15">
      <c r="A3" s="543" t="s">
        <v>188</v>
      </c>
      <c r="B3" s="544" t="s">
        <v>189</v>
      </c>
      <c r="C3" s="544" t="s">
        <v>190</v>
      </c>
      <c r="D3" s="544" t="s">
        <v>191</v>
      </c>
      <c r="E3" s="544" t="s">
        <v>192</v>
      </c>
      <c r="F3" s="545" t="s">
        <v>193</v>
      </c>
    </row>
    <row r="4" spans="1:8" x14ac:dyDescent="0.15">
      <c r="A4" s="546"/>
      <c r="B4" s="547" t="s">
        <v>194</v>
      </c>
      <c r="C4" s="548" t="s">
        <v>253</v>
      </c>
      <c r="D4" s="548" t="s">
        <v>254</v>
      </c>
      <c r="E4" s="548" t="s">
        <v>255</v>
      </c>
      <c r="F4" s="549"/>
    </row>
    <row r="5" spans="1:8" ht="14.25" thickBot="1" x14ac:dyDescent="0.2">
      <c r="A5" s="550"/>
      <c r="B5" s="551" t="s">
        <v>198</v>
      </c>
      <c r="C5" s="552" t="s">
        <v>199</v>
      </c>
      <c r="D5" s="551" t="s">
        <v>199</v>
      </c>
      <c r="E5" s="551" t="s">
        <v>199</v>
      </c>
      <c r="F5" s="553" t="s">
        <v>199</v>
      </c>
    </row>
    <row r="6" spans="1:8" ht="14.25" thickTop="1" x14ac:dyDescent="0.15">
      <c r="A6" s="554">
        <v>1</v>
      </c>
      <c r="B6" s="555" t="s">
        <v>200</v>
      </c>
      <c r="C6" s="556">
        <v>5516100</v>
      </c>
      <c r="D6" s="556">
        <v>4482600</v>
      </c>
      <c r="E6" s="556">
        <v>6472000</v>
      </c>
      <c r="F6" s="557">
        <v>16470700</v>
      </c>
    </row>
    <row r="7" spans="1:8" x14ac:dyDescent="0.15">
      <c r="A7" s="558">
        <v>2</v>
      </c>
      <c r="B7" s="559" t="s">
        <v>201</v>
      </c>
      <c r="C7" s="560">
        <v>67794800</v>
      </c>
      <c r="D7" s="560">
        <v>71128200</v>
      </c>
      <c r="E7" s="560">
        <v>70539300</v>
      </c>
      <c r="F7" s="561">
        <v>209462300</v>
      </c>
    </row>
    <row r="8" spans="1:8" x14ac:dyDescent="0.15">
      <c r="A8" s="558">
        <v>3</v>
      </c>
      <c r="B8" s="559" t="s">
        <v>202</v>
      </c>
      <c r="C8" s="560">
        <v>71633600</v>
      </c>
      <c r="D8" s="560">
        <v>88790200</v>
      </c>
      <c r="E8" s="560">
        <v>69716200</v>
      </c>
      <c r="F8" s="561">
        <v>230140000</v>
      </c>
      <c r="H8" s="623">
        <f>F8/(F8+F9+F11+F12)</f>
        <v>0.20696744844676837</v>
      </c>
    </row>
    <row r="9" spans="1:8" x14ac:dyDescent="0.15">
      <c r="A9" s="558">
        <v>4</v>
      </c>
      <c r="B9" s="559" t="s">
        <v>203</v>
      </c>
      <c r="C9" s="560">
        <v>47906300</v>
      </c>
      <c r="D9" s="560">
        <v>52718200</v>
      </c>
      <c r="E9" s="560">
        <v>48021100</v>
      </c>
      <c r="F9" s="561">
        <f>SUM(C9:E9)</f>
        <v>148645600</v>
      </c>
      <c r="H9" s="623">
        <f>F9/(F8+F9+F11+F12)</f>
        <v>0.13367863280976341</v>
      </c>
    </row>
    <row r="10" spans="1:8" x14ac:dyDescent="0.15">
      <c r="A10" s="558"/>
      <c r="B10" s="559" t="s">
        <v>6</v>
      </c>
      <c r="C10" s="560">
        <v>546700</v>
      </c>
      <c r="D10" s="560">
        <v>1023700</v>
      </c>
      <c r="E10" s="560">
        <v>767200</v>
      </c>
      <c r="F10" s="561">
        <f>SUM(C10:E10)</f>
        <v>2337600</v>
      </c>
      <c r="H10" s="623"/>
    </row>
    <row r="11" spans="1:8" x14ac:dyDescent="0.15">
      <c r="A11" s="558">
        <v>5</v>
      </c>
      <c r="B11" s="559" t="s">
        <v>204</v>
      </c>
      <c r="C11" s="560">
        <v>49185700</v>
      </c>
      <c r="D11" s="560">
        <v>49255000</v>
      </c>
      <c r="E11" s="560">
        <v>49136400</v>
      </c>
      <c r="F11" s="561">
        <v>147577100</v>
      </c>
      <c r="H11" s="623">
        <f>F11/(F8+F9+F11+F12)</f>
        <v>0.13271771893705389</v>
      </c>
    </row>
    <row r="12" spans="1:8" x14ac:dyDescent="0.15">
      <c r="A12" s="558">
        <v>6</v>
      </c>
      <c r="B12" s="559" t="s">
        <v>205</v>
      </c>
      <c r="C12" s="560">
        <v>190503800</v>
      </c>
      <c r="D12" s="560">
        <v>215079000</v>
      </c>
      <c r="E12" s="560">
        <v>180016800</v>
      </c>
      <c r="F12" s="561">
        <v>585599600</v>
      </c>
      <c r="H12" s="623">
        <f>F12/(F8+F9+F11+F12)</f>
        <v>0.5266361998064143</v>
      </c>
    </row>
    <row r="13" spans="1:8" x14ac:dyDescent="0.15">
      <c r="A13" s="558" t="s">
        <v>206</v>
      </c>
      <c r="B13" s="559"/>
      <c r="C13" s="560">
        <f>SUM(C7:C12)</f>
        <v>427570900</v>
      </c>
      <c r="D13" s="560">
        <f>SUM(D7:D12)</f>
        <v>477994300</v>
      </c>
      <c r="E13" s="560">
        <f>SUM(E7:E12)</f>
        <v>418197000</v>
      </c>
      <c r="F13" s="561">
        <f>SUM(F7:F12)</f>
        <v>1323762200</v>
      </c>
    </row>
    <row r="14" spans="1:8" ht="14.25" thickBot="1" x14ac:dyDescent="0.2">
      <c r="A14" s="562" t="s">
        <v>207</v>
      </c>
      <c r="B14" s="563"/>
      <c r="C14" s="564">
        <f>SUM(C6:C12)</f>
        <v>433087000</v>
      </c>
      <c r="D14" s="564">
        <f>SUM(D6:D12)</f>
        <v>482476900</v>
      </c>
      <c r="E14" s="564">
        <f>SUM(E6:E12)</f>
        <v>424669000</v>
      </c>
      <c r="F14" s="565">
        <f>SUM(F6:F12)</f>
        <v>1340232900</v>
      </c>
    </row>
    <row r="15" spans="1:8" x14ac:dyDescent="0.15">
      <c r="A15" s="566">
        <v>7</v>
      </c>
      <c r="B15" s="567" t="s">
        <v>256</v>
      </c>
      <c r="C15" s="568">
        <v>332200</v>
      </c>
      <c r="D15" s="568">
        <v>394800</v>
      </c>
      <c r="E15" s="568">
        <v>597300</v>
      </c>
      <c r="F15" s="569">
        <v>1324300</v>
      </c>
      <c r="H15" s="623"/>
    </row>
    <row r="16" spans="1:8" x14ac:dyDescent="0.15">
      <c r="A16" s="558">
        <v>8</v>
      </c>
      <c r="B16" s="559" t="s">
        <v>257</v>
      </c>
      <c r="C16" s="560">
        <v>555900</v>
      </c>
      <c r="D16" s="560">
        <v>456300</v>
      </c>
      <c r="E16" s="560">
        <v>768200</v>
      </c>
      <c r="F16" s="561">
        <v>1780400</v>
      </c>
      <c r="H16" s="623"/>
    </row>
    <row r="17" spans="1:8" x14ac:dyDescent="0.15">
      <c r="A17" s="558">
        <v>9</v>
      </c>
      <c r="B17" s="559" t="s">
        <v>258</v>
      </c>
      <c r="C17" s="560"/>
      <c r="D17" s="560">
        <v>760000</v>
      </c>
      <c r="E17" s="560">
        <v>1204100</v>
      </c>
      <c r="F17" s="561">
        <v>1964100</v>
      </c>
      <c r="H17" s="623"/>
    </row>
    <row r="18" spans="1:8" x14ac:dyDescent="0.15">
      <c r="A18" s="558">
        <v>10</v>
      </c>
      <c r="B18" s="559" t="s">
        <v>259</v>
      </c>
      <c r="C18" s="560">
        <v>756400</v>
      </c>
      <c r="D18" s="560">
        <v>455600</v>
      </c>
      <c r="E18" s="560">
        <v>845500</v>
      </c>
      <c r="F18" s="561">
        <v>2057500</v>
      </c>
      <c r="H18" s="623"/>
    </row>
    <row r="19" spans="1:8" x14ac:dyDescent="0.15">
      <c r="A19" s="558">
        <v>11</v>
      </c>
      <c r="B19" s="559" t="s">
        <v>260</v>
      </c>
      <c r="C19" s="560">
        <v>3831300</v>
      </c>
      <c r="D19" s="560">
        <v>3859100</v>
      </c>
      <c r="E19" s="560">
        <v>3331100</v>
      </c>
      <c r="F19" s="561">
        <v>11021500</v>
      </c>
      <c r="H19" s="623"/>
    </row>
    <row r="20" spans="1:8" x14ac:dyDescent="0.15">
      <c r="A20" s="558">
        <v>12</v>
      </c>
      <c r="B20" s="559" t="s">
        <v>208</v>
      </c>
      <c r="C20" s="560">
        <v>2545400</v>
      </c>
      <c r="D20" s="560">
        <v>2060200</v>
      </c>
      <c r="E20" s="560">
        <v>2216300</v>
      </c>
      <c r="F20" s="561">
        <v>6821900</v>
      </c>
    </row>
    <row r="21" spans="1:8" x14ac:dyDescent="0.15">
      <c r="A21" s="558">
        <v>13</v>
      </c>
      <c r="B21" s="559" t="s">
        <v>209</v>
      </c>
      <c r="C21" s="560">
        <v>1414200</v>
      </c>
      <c r="D21" s="560">
        <v>1243900</v>
      </c>
      <c r="E21" s="560">
        <v>2038600</v>
      </c>
      <c r="F21" s="561">
        <v>4696700</v>
      </c>
    </row>
    <row r="22" spans="1:8" x14ac:dyDescent="0.15">
      <c r="A22" s="558">
        <v>14</v>
      </c>
      <c r="B22" s="559" t="s">
        <v>261</v>
      </c>
      <c r="C22" s="560">
        <v>984700</v>
      </c>
      <c r="D22" s="560">
        <v>1050400</v>
      </c>
      <c r="E22" s="560">
        <v>1236400</v>
      </c>
      <c r="F22" s="561">
        <v>3271500</v>
      </c>
    </row>
    <row r="23" spans="1:8" x14ac:dyDescent="0.15">
      <c r="A23" s="558">
        <v>15</v>
      </c>
      <c r="B23" s="559" t="s">
        <v>262</v>
      </c>
      <c r="C23" s="560">
        <v>595500</v>
      </c>
      <c r="D23" s="560">
        <v>636400</v>
      </c>
      <c r="E23" s="560">
        <v>880300</v>
      </c>
      <c r="F23" s="561">
        <v>2112200</v>
      </c>
    </row>
    <row r="24" spans="1:8" x14ac:dyDescent="0.15">
      <c r="A24" s="558">
        <v>16</v>
      </c>
      <c r="B24" s="559" t="s">
        <v>210</v>
      </c>
      <c r="C24" s="560">
        <v>624000</v>
      </c>
      <c r="D24" s="560">
        <v>983300</v>
      </c>
      <c r="E24" s="560">
        <v>829900</v>
      </c>
      <c r="F24" s="561">
        <v>2437200</v>
      </c>
    </row>
    <row r="25" spans="1:8" x14ac:dyDescent="0.15">
      <c r="A25" s="558">
        <v>17</v>
      </c>
      <c r="B25" s="559" t="s">
        <v>263</v>
      </c>
      <c r="C25" s="560">
        <v>382500</v>
      </c>
      <c r="D25" s="560">
        <v>304000</v>
      </c>
      <c r="E25" s="560">
        <v>523600</v>
      </c>
      <c r="F25" s="561">
        <v>1210100</v>
      </c>
    </row>
    <row r="26" spans="1:8" x14ac:dyDescent="0.15">
      <c r="A26" s="558">
        <v>18</v>
      </c>
      <c r="B26" s="559" t="s">
        <v>264</v>
      </c>
      <c r="C26" s="560">
        <v>1838900</v>
      </c>
      <c r="D26" s="560">
        <v>1599800</v>
      </c>
      <c r="E26" s="560">
        <v>1861100</v>
      </c>
      <c r="F26" s="561">
        <v>5299800</v>
      </c>
    </row>
    <row r="27" spans="1:8" x14ac:dyDescent="0.15">
      <c r="A27" s="558">
        <v>19</v>
      </c>
      <c r="B27" s="559" t="s">
        <v>265</v>
      </c>
      <c r="C27" s="560">
        <v>1909500</v>
      </c>
      <c r="D27" s="560">
        <v>1471000</v>
      </c>
      <c r="E27" s="560">
        <v>1500600</v>
      </c>
      <c r="F27" s="561">
        <v>4881100</v>
      </c>
    </row>
    <row r="28" spans="1:8" x14ac:dyDescent="0.15">
      <c r="A28" s="558">
        <v>20</v>
      </c>
      <c r="B28" s="559" t="s">
        <v>266</v>
      </c>
      <c r="C28" s="560">
        <v>1823500</v>
      </c>
      <c r="D28" s="560">
        <v>1967400</v>
      </c>
      <c r="E28" s="560">
        <v>1597700</v>
      </c>
      <c r="F28" s="561">
        <v>5388600</v>
      </c>
    </row>
    <row r="29" spans="1:8" ht="14.25" thickBot="1" x14ac:dyDescent="0.2">
      <c r="A29" s="562" t="s">
        <v>211</v>
      </c>
      <c r="B29" s="563"/>
      <c r="C29" s="564">
        <v>17594000</v>
      </c>
      <c r="D29" s="564">
        <v>17242200</v>
      </c>
      <c r="E29" s="564">
        <v>19430700</v>
      </c>
      <c r="F29" s="565">
        <v>54266900</v>
      </c>
    </row>
    <row r="30" spans="1:8" x14ac:dyDescent="0.15">
      <c r="A30" s="566">
        <v>21</v>
      </c>
      <c r="B30" s="567" t="s">
        <v>212</v>
      </c>
      <c r="C30" s="568">
        <v>153100</v>
      </c>
      <c r="D30" s="568">
        <v>368700</v>
      </c>
      <c r="E30" s="568">
        <v>115800</v>
      </c>
      <c r="F30" s="569">
        <v>637600</v>
      </c>
    </row>
    <row r="31" spans="1:8" x14ac:dyDescent="0.15">
      <c r="A31" s="558">
        <v>22</v>
      </c>
      <c r="B31" s="559" t="s">
        <v>213</v>
      </c>
      <c r="C31" s="560">
        <v>559900</v>
      </c>
      <c r="D31" s="560">
        <v>615300</v>
      </c>
      <c r="E31" s="560">
        <v>476500</v>
      </c>
      <c r="F31" s="561">
        <v>1651700</v>
      </c>
    </row>
    <row r="32" spans="1:8" x14ac:dyDescent="0.15">
      <c r="A32" s="558">
        <v>23</v>
      </c>
      <c r="B32" s="559" t="s">
        <v>267</v>
      </c>
      <c r="C32" s="560">
        <v>431100</v>
      </c>
      <c r="D32" s="560">
        <v>504300</v>
      </c>
      <c r="E32" s="560">
        <v>675700</v>
      </c>
      <c r="F32" s="561">
        <v>1611100</v>
      </c>
    </row>
    <row r="33" spans="1:6" x14ac:dyDescent="0.15">
      <c r="A33" s="558">
        <v>24</v>
      </c>
      <c r="B33" s="559" t="s">
        <v>214</v>
      </c>
      <c r="C33" s="560">
        <v>129200</v>
      </c>
      <c r="D33" s="560">
        <v>460000</v>
      </c>
      <c r="E33" s="560">
        <v>538800</v>
      </c>
      <c r="F33" s="561">
        <v>1128000</v>
      </c>
    </row>
    <row r="34" spans="1:6" x14ac:dyDescent="0.15">
      <c r="A34" s="558">
        <v>25</v>
      </c>
      <c r="B34" s="559" t="s">
        <v>268</v>
      </c>
      <c r="C34" s="560">
        <v>500400</v>
      </c>
      <c r="D34" s="560">
        <v>367100</v>
      </c>
      <c r="E34" s="560">
        <v>397800</v>
      </c>
      <c r="F34" s="561">
        <v>1265300</v>
      </c>
    </row>
    <row r="35" spans="1:6" x14ac:dyDescent="0.15">
      <c r="A35" s="558">
        <v>26</v>
      </c>
      <c r="B35" s="559" t="s">
        <v>215</v>
      </c>
      <c r="C35" s="560">
        <v>392800</v>
      </c>
      <c r="D35" s="560">
        <v>724900</v>
      </c>
      <c r="E35" s="560">
        <v>459600</v>
      </c>
      <c r="F35" s="561">
        <v>1577300</v>
      </c>
    </row>
    <row r="36" spans="1:6" x14ac:dyDescent="0.15">
      <c r="A36" s="558">
        <v>27</v>
      </c>
      <c r="B36" s="559" t="s">
        <v>269</v>
      </c>
      <c r="C36" s="560">
        <v>339500</v>
      </c>
      <c r="D36" s="560">
        <v>479600</v>
      </c>
      <c r="E36" s="560">
        <v>320500</v>
      </c>
      <c r="F36" s="561">
        <v>1139600</v>
      </c>
    </row>
    <row r="37" spans="1:6" x14ac:dyDescent="0.15">
      <c r="A37" s="558">
        <v>28</v>
      </c>
      <c r="B37" s="559" t="s">
        <v>270</v>
      </c>
      <c r="C37" s="560">
        <v>592000</v>
      </c>
      <c r="D37" s="560">
        <v>524600</v>
      </c>
      <c r="E37" s="560">
        <v>499900</v>
      </c>
      <c r="F37" s="561">
        <v>1616500</v>
      </c>
    </row>
    <row r="38" spans="1:6" x14ac:dyDescent="0.15">
      <c r="A38" s="558">
        <v>29</v>
      </c>
      <c r="B38" s="559" t="s">
        <v>217</v>
      </c>
      <c r="C38" s="560">
        <v>313200</v>
      </c>
      <c r="D38" s="560">
        <v>387200</v>
      </c>
      <c r="E38" s="560">
        <v>495500</v>
      </c>
      <c r="F38" s="561">
        <v>1195900</v>
      </c>
    </row>
    <row r="39" spans="1:6" x14ac:dyDescent="0.15">
      <c r="A39" s="558">
        <v>30</v>
      </c>
      <c r="B39" s="559" t="s">
        <v>218</v>
      </c>
      <c r="C39" s="560">
        <v>1227400</v>
      </c>
      <c r="D39" s="560">
        <v>2398000</v>
      </c>
      <c r="E39" s="560">
        <v>2137600</v>
      </c>
      <c r="F39" s="561">
        <v>5763000</v>
      </c>
    </row>
    <row r="40" spans="1:6" x14ac:dyDescent="0.15">
      <c r="A40" s="558">
        <v>31</v>
      </c>
      <c r="B40" s="559" t="s">
        <v>219</v>
      </c>
      <c r="C40" s="560">
        <v>703700</v>
      </c>
      <c r="D40" s="560">
        <v>1127000</v>
      </c>
      <c r="E40" s="560">
        <v>970500</v>
      </c>
      <c r="F40" s="561">
        <v>2801200</v>
      </c>
    </row>
    <row r="41" spans="1:6" x14ac:dyDescent="0.15">
      <c r="A41" s="558">
        <v>32</v>
      </c>
      <c r="B41" s="559" t="s">
        <v>271</v>
      </c>
      <c r="C41" s="560">
        <v>2843900</v>
      </c>
      <c r="D41" s="560">
        <v>1929700</v>
      </c>
      <c r="E41" s="560">
        <v>1500000</v>
      </c>
      <c r="F41" s="561">
        <v>6273600</v>
      </c>
    </row>
    <row r="42" spans="1:6" x14ac:dyDescent="0.15">
      <c r="A42" s="558">
        <v>33</v>
      </c>
      <c r="B42" s="559" t="s">
        <v>272</v>
      </c>
      <c r="C42" s="560">
        <v>357800</v>
      </c>
      <c r="D42" s="560">
        <v>217500</v>
      </c>
      <c r="E42" s="560">
        <v>438400</v>
      </c>
      <c r="F42" s="561">
        <v>1013700</v>
      </c>
    </row>
    <row r="43" spans="1:6" x14ac:dyDescent="0.15">
      <c r="A43" s="558">
        <v>34</v>
      </c>
      <c r="B43" s="559" t="s">
        <v>220</v>
      </c>
      <c r="C43" s="560">
        <v>603000</v>
      </c>
      <c r="D43" s="560">
        <v>895600</v>
      </c>
      <c r="E43" s="560">
        <v>1127800</v>
      </c>
      <c r="F43" s="561">
        <v>2626400</v>
      </c>
    </row>
    <row r="44" spans="1:6" x14ac:dyDescent="0.15">
      <c r="A44" s="558">
        <v>35</v>
      </c>
      <c r="B44" s="559" t="s">
        <v>221</v>
      </c>
      <c r="C44" s="560">
        <v>308600</v>
      </c>
      <c r="D44" s="560">
        <v>679600</v>
      </c>
      <c r="E44" s="560">
        <v>324400</v>
      </c>
      <c r="F44" s="561">
        <v>1312600</v>
      </c>
    </row>
    <row r="45" spans="1:6" x14ac:dyDescent="0.15">
      <c r="A45" s="558">
        <v>36</v>
      </c>
      <c r="B45" s="559" t="s">
        <v>222</v>
      </c>
      <c r="C45" s="560">
        <v>5099700</v>
      </c>
      <c r="D45" s="560">
        <v>4688000</v>
      </c>
      <c r="E45" s="560">
        <v>4204200</v>
      </c>
      <c r="F45" s="561">
        <v>13991900</v>
      </c>
    </row>
    <row r="46" spans="1:6" x14ac:dyDescent="0.15">
      <c r="A46" s="558">
        <v>37</v>
      </c>
      <c r="B46" s="559" t="s">
        <v>223</v>
      </c>
      <c r="C46" s="560">
        <v>528800</v>
      </c>
      <c r="D46" s="560">
        <v>694400</v>
      </c>
      <c r="E46" s="560">
        <v>559400</v>
      </c>
      <c r="F46" s="561">
        <v>1782600</v>
      </c>
    </row>
    <row r="47" spans="1:6" x14ac:dyDescent="0.15">
      <c r="A47" s="558">
        <v>38</v>
      </c>
      <c r="B47" s="559" t="s">
        <v>224</v>
      </c>
      <c r="C47" s="560">
        <v>273100</v>
      </c>
      <c r="D47" s="560">
        <v>351000</v>
      </c>
      <c r="E47" s="560">
        <v>439300</v>
      </c>
      <c r="F47" s="561">
        <v>1063400</v>
      </c>
    </row>
    <row r="48" spans="1:6" x14ac:dyDescent="0.15">
      <c r="A48" s="558">
        <v>39</v>
      </c>
      <c r="B48" s="559" t="s">
        <v>226</v>
      </c>
      <c r="C48" s="560">
        <v>874200</v>
      </c>
      <c r="D48" s="560">
        <v>771400</v>
      </c>
      <c r="E48" s="560">
        <v>798100</v>
      </c>
      <c r="F48" s="561">
        <v>2443700</v>
      </c>
    </row>
    <row r="49" spans="1:6" x14ac:dyDescent="0.15">
      <c r="A49" s="558">
        <v>40</v>
      </c>
      <c r="B49" s="559" t="s">
        <v>273</v>
      </c>
      <c r="C49" s="560">
        <v>900000</v>
      </c>
      <c r="D49" s="560">
        <v>1034700</v>
      </c>
      <c r="E49" s="560">
        <v>1025900</v>
      </c>
      <c r="F49" s="561">
        <v>2960600</v>
      </c>
    </row>
    <row r="50" spans="1:6" x14ac:dyDescent="0.15">
      <c r="A50" s="558">
        <v>41</v>
      </c>
      <c r="B50" s="559" t="s">
        <v>227</v>
      </c>
      <c r="C50" s="560">
        <v>1316300</v>
      </c>
      <c r="D50" s="560">
        <v>1425000</v>
      </c>
      <c r="E50" s="560">
        <v>1256200</v>
      </c>
      <c r="F50" s="561">
        <v>3997500</v>
      </c>
    </row>
    <row r="51" spans="1:6" x14ac:dyDescent="0.15">
      <c r="A51" s="558">
        <v>42</v>
      </c>
      <c r="B51" s="559" t="s">
        <v>228</v>
      </c>
      <c r="C51" s="560">
        <v>840700</v>
      </c>
      <c r="D51" s="560">
        <v>1006800</v>
      </c>
      <c r="E51" s="560">
        <v>868600</v>
      </c>
      <c r="F51" s="561">
        <v>2716100</v>
      </c>
    </row>
    <row r="52" spans="1:6" x14ac:dyDescent="0.15">
      <c r="A52" s="558">
        <v>43</v>
      </c>
      <c r="B52" s="559" t="s">
        <v>229</v>
      </c>
      <c r="C52" s="560">
        <v>1701900</v>
      </c>
      <c r="D52" s="560">
        <v>1442400</v>
      </c>
      <c r="E52" s="560">
        <v>1648800</v>
      </c>
      <c r="F52" s="561">
        <v>4793100</v>
      </c>
    </row>
    <row r="53" spans="1:6" x14ac:dyDescent="0.15">
      <c r="A53" s="558">
        <v>44</v>
      </c>
      <c r="B53" s="559" t="s">
        <v>274</v>
      </c>
      <c r="C53" s="560">
        <v>2619600</v>
      </c>
      <c r="D53" s="560">
        <v>2439100</v>
      </c>
      <c r="E53" s="560">
        <v>2435200</v>
      </c>
      <c r="F53" s="561">
        <v>7493900</v>
      </c>
    </row>
    <row r="54" spans="1:6" x14ac:dyDescent="0.15">
      <c r="A54" s="558">
        <v>45</v>
      </c>
      <c r="B54" s="559" t="s">
        <v>275</v>
      </c>
      <c r="C54" s="560">
        <v>438500</v>
      </c>
      <c r="D54" s="560">
        <v>569800</v>
      </c>
      <c r="E54" s="560">
        <v>497000</v>
      </c>
      <c r="F54" s="561">
        <v>1505300</v>
      </c>
    </row>
    <row r="55" spans="1:6" x14ac:dyDescent="0.15">
      <c r="A55" s="558">
        <v>46</v>
      </c>
      <c r="B55" s="559" t="s">
        <v>276</v>
      </c>
      <c r="C55" s="560">
        <v>1849200</v>
      </c>
      <c r="D55" s="560">
        <v>1819000</v>
      </c>
      <c r="E55" s="560">
        <v>2235500</v>
      </c>
      <c r="F55" s="561">
        <v>5903700</v>
      </c>
    </row>
    <row r="56" spans="1:6" x14ac:dyDescent="0.15">
      <c r="A56" s="558">
        <v>47</v>
      </c>
      <c r="B56" s="559" t="s">
        <v>277</v>
      </c>
      <c r="C56" s="560">
        <v>257100</v>
      </c>
      <c r="D56" s="560">
        <v>175400</v>
      </c>
      <c r="E56" s="560">
        <v>257200</v>
      </c>
      <c r="F56" s="561">
        <v>689700</v>
      </c>
    </row>
    <row r="57" spans="1:6" x14ac:dyDescent="0.15">
      <c r="A57" s="558">
        <v>48</v>
      </c>
      <c r="B57" s="559" t="s">
        <v>230</v>
      </c>
      <c r="C57" s="560">
        <v>351500</v>
      </c>
      <c r="D57" s="560">
        <v>167300</v>
      </c>
      <c r="E57" s="560">
        <v>268700</v>
      </c>
      <c r="F57" s="561">
        <v>787500</v>
      </c>
    </row>
    <row r="58" spans="1:6" x14ac:dyDescent="0.15">
      <c r="A58" s="558">
        <v>49</v>
      </c>
      <c r="B58" s="559" t="s">
        <v>278</v>
      </c>
      <c r="C58" s="560">
        <v>914500</v>
      </c>
      <c r="D58" s="560">
        <v>1114000</v>
      </c>
      <c r="E58" s="560">
        <v>1897900</v>
      </c>
      <c r="F58" s="561">
        <v>3926400</v>
      </c>
    </row>
    <row r="59" spans="1:6" x14ac:dyDescent="0.15">
      <c r="A59" s="558">
        <v>50</v>
      </c>
      <c r="B59" s="559" t="s">
        <v>231</v>
      </c>
      <c r="C59" s="560">
        <v>466700</v>
      </c>
      <c r="D59" s="560">
        <v>836300</v>
      </c>
      <c r="E59" s="560">
        <v>509100</v>
      </c>
      <c r="F59" s="561">
        <v>1812100</v>
      </c>
    </row>
    <row r="60" spans="1:6" x14ac:dyDescent="0.15">
      <c r="A60" s="558">
        <v>51</v>
      </c>
      <c r="B60" s="559" t="s">
        <v>279</v>
      </c>
      <c r="C60" s="560">
        <v>468500</v>
      </c>
      <c r="D60" s="560">
        <v>444400</v>
      </c>
      <c r="E60" s="560">
        <v>529700</v>
      </c>
      <c r="F60" s="561">
        <v>1442600</v>
      </c>
    </row>
    <row r="61" spans="1:6" x14ac:dyDescent="0.15">
      <c r="A61" s="558">
        <v>52</v>
      </c>
      <c r="B61" s="559" t="s">
        <v>280</v>
      </c>
      <c r="C61" s="560">
        <v>941000</v>
      </c>
      <c r="D61" s="560">
        <v>267000</v>
      </c>
      <c r="E61" s="560">
        <v>220200</v>
      </c>
      <c r="F61" s="561">
        <v>1428200</v>
      </c>
    </row>
    <row r="62" spans="1:6" x14ac:dyDescent="0.15">
      <c r="A62" s="558">
        <v>53</v>
      </c>
      <c r="B62" s="559" t="s">
        <v>281</v>
      </c>
      <c r="C62" s="560">
        <v>823600</v>
      </c>
      <c r="D62" s="560">
        <v>997800</v>
      </c>
      <c r="E62" s="560">
        <v>756200</v>
      </c>
      <c r="F62" s="561">
        <v>2577600</v>
      </c>
    </row>
    <row r="63" spans="1:6" x14ac:dyDescent="0.15">
      <c r="A63" s="558">
        <v>54</v>
      </c>
      <c r="B63" s="559" t="s">
        <v>232</v>
      </c>
      <c r="C63" s="560">
        <v>649200</v>
      </c>
      <c r="D63" s="560">
        <v>1195200</v>
      </c>
      <c r="E63" s="560">
        <v>1182400</v>
      </c>
      <c r="F63" s="561">
        <v>3026800</v>
      </c>
    </row>
    <row r="64" spans="1:6" x14ac:dyDescent="0.15">
      <c r="A64" s="558">
        <v>55</v>
      </c>
      <c r="B64" s="559" t="s">
        <v>282</v>
      </c>
      <c r="C64" s="560">
        <v>1423400</v>
      </c>
      <c r="D64" s="560">
        <v>1564800</v>
      </c>
      <c r="E64" s="560">
        <v>1072700</v>
      </c>
      <c r="F64" s="561">
        <v>4060900</v>
      </c>
    </row>
    <row r="65" spans="1:6" x14ac:dyDescent="0.15">
      <c r="A65" s="558">
        <v>56</v>
      </c>
      <c r="B65" s="559" t="s">
        <v>233</v>
      </c>
      <c r="C65" s="560">
        <v>696700</v>
      </c>
      <c r="D65" s="560">
        <v>651000</v>
      </c>
      <c r="E65" s="560">
        <v>806500</v>
      </c>
      <c r="F65" s="561">
        <v>2154200</v>
      </c>
    </row>
    <row r="66" spans="1:6" x14ac:dyDescent="0.15">
      <c r="A66" s="558">
        <v>57</v>
      </c>
      <c r="B66" s="559" t="s">
        <v>234</v>
      </c>
      <c r="C66" s="560">
        <v>724900</v>
      </c>
      <c r="D66" s="560">
        <v>813200</v>
      </c>
      <c r="E66" s="560">
        <v>706500</v>
      </c>
      <c r="F66" s="561">
        <v>2244600</v>
      </c>
    </row>
    <row r="67" spans="1:6" x14ac:dyDescent="0.15">
      <c r="A67" s="558">
        <v>58</v>
      </c>
      <c r="B67" s="559" t="s">
        <v>283</v>
      </c>
      <c r="C67" s="560">
        <v>1136900</v>
      </c>
      <c r="D67" s="560">
        <v>1964300</v>
      </c>
      <c r="E67" s="560">
        <v>1282600</v>
      </c>
      <c r="F67" s="561">
        <v>4383800</v>
      </c>
    </row>
    <row r="68" spans="1:6" x14ac:dyDescent="0.15">
      <c r="A68" s="558">
        <v>59</v>
      </c>
      <c r="B68" s="559" t="s">
        <v>284</v>
      </c>
      <c r="C68" s="560">
        <v>133800</v>
      </c>
      <c r="D68" s="560">
        <v>102900</v>
      </c>
      <c r="E68" s="560">
        <v>101100</v>
      </c>
      <c r="F68" s="561">
        <v>337800</v>
      </c>
    </row>
    <row r="69" spans="1:6" x14ac:dyDescent="0.15">
      <c r="A69" s="558">
        <v>60</v>
      </c>
      <c r="B69" s="559" t="s">
        <v>285</v>
      </c>
      <c r="C69" s="560">
        <v>743100</v>
      </c>
      <c r="D69" s="560">
        <v>235700</v>
      </c>
      <c r="E69" s="560">
        <v>254100</v>
      </c>
      <c r="F69" s="561">
        <v>1232900</v>
      </c>
    </row>
    <row r="70" spans="1:6" x14ac:dyDescent="0.15">
      <c r="A70" s="558">
        <v>61</v>
      </c>
      <c r="B70" s="559" t="s">
        <v>286</v>
      </c>
      <c r="C70" s="560">
        <v>1087100</v>
      </c>
      <c r="D70" s="560">
        <v>996500</v>
      </c>
      <c r="E70" s="560">
        <v>1028700</v>
      </c>
      <c r="F70" s="561">
        <v>3112300</v>
      </c>
    </row>
    <row r="71" spans="1:6" x14ac:dyDescent="0.15">
      <c r="A71" s="558">
        <v>62</v>
      </c>
      <c r="B71" s="559" t="s">
        <v>235</v>
      </c>
      <c r="C71" s="560">
        <v>1026300</v>
      </c>
      <c r="D71" s="560">
        <v>1567400</v>
      </c>
      <c r="E71" s="560">
        <v>1288700</v>
      </c>
      <c r="F71" s="561">
        <v>3882400</v>
      </c>
    </row>
    <row r="72" spans="1:6" x14ac:dyDescent="0.15">
      <c r="A72" s="558">
        <v>63</v>
      </c>
      <c r="B72" s="559" t="s">
        <v>236</v>
      </c>
      <c r="C72" s="560">
        <v>1108300</v>
      </c>
      <c r="D72" s="560">
        <v>1606900</v>
      </c>
      <c r="E72" s="560">
        <v>1978300</v>
      </c>
      <c r="F72" s="561">
        <v>4693500</v>
      </c>
    </row>
    <row r="73" spans="1:6" x14ac:dyDescent="0.15">
      <c r="A73" s="558">
        <v>64</v>
      </c>
      <c r="B73" s="559" t="s">
        <v>237</v>
      </c>
      <c r="C73" s="560">
        <v>758700</v>
      </c>
      <c r="D73" s="560">
        <v>527900</v>
      </c>
      <c r="E73" s="560">
        <v>573500</v>
      </c>
      <c r="F73" s="561">
        <v>1860100</v>
      </c>
    </row>
    <row r="74" spans="1:6" x14ac:dyDescent="0.15">
      <c r="A74" s="558">
        <v>65</v>
      </c>
      <c r="B74" s="559" t="s">
        <v>238</v>
      </c>
      <c r="C74" s="560">
        <v>500200</v>
      </c>
      <c r="D74" s="560">
        <v>274500</v>
      </c>
      <c r="E74" s="560">
        <v>482200</v>
      </c>
      <c r="F74" s="561">
        <v>1256900</v>
      </c>
    </row>
    <row r="75" spans="1:6" x14ac:dyDescent="0.15">
      <c r="A75" s="558">
        <v>66</v>
      </c>
      <c r="B75" s="559" t="s">
        <v>239</v>
      </c>
      <c r="C75" s="560">
        <v>191400</v>
      </c>
      <c r="D75" s="560">
        <v>400400</v>
      </c>
      <c r="E75" s="560">
        <v>335600</v>
      </c>
      <c r="F75" s="561">
        <v>927400</v>
      </c>
    </row>
    <row r="76" spans="1:6" x14ac:dyDescent="0.15">
      <c r="A76" s="558">
        <v>67</v>
      </c>
      <c r="B76" s="559" t="s">
        <v>240</v>
      </c>
      <c r="C76" s="560">
        <v>749000</v>
      </c>
      <c r="D76" s="560">
        <v>683100</v>
      </c>
      <c r="E76" s="560">
        <v>1442700</v>
      </c>
      <c r="F76" s="561">
        <v>2874800</v>
      </c>
    </row>
    <row r="77" spans="1:6" x14ac:dyDescent="0.15">
      <c r="A77" s="558">
        <v>68</v>
      </c>
      <c r="B77" s="559" t="s">
        <v>241</v>
      </c>
      <c r="C77" s="560">
        <v>414400</v>
      </c>
      <c r="D77" s="560">
        <v>516700</v>
      </c>
      <c r="E77" s="560">
        <v>492100</v>
      </c>
      <c r="F77" s="561">
        <v>1423200</v>
      </c>
    </row>
    <row r="78" spans="1:6" x14ac:dyDescent="0.15">
      <c r="A78" s="558">
        <v>69</v>
      </c>
      <c r="B78" s="559" t="s">
        <v>242</v>
      </c>
      <c r="C78" s="560">
        <v>658100</v>
      </c>
      <c r="D78" s="560">
        <v>529800</v>
      </c>
      <c r="E78" s="560">
        <v>721600</v>
      </c>
      <c r="F78" s="561">
        <v>1909500</v>
      </c>
    </row>
    <row r="79" spans="1:6" x14ac:dyDescent="0.15">
      <c r="A79" s="558">
        <v>70</v>
      </c>
      <c r="B79" s="559" t="s">
        <v>243</v>
      </c>
      <c r="C79" s="560">
        <v>449600</v>
      </c>
      <c r="D79" s="560">
        <v>537000</v>
      </c>
      <c r="E79" s="560">
        <v>384400</v>
      </c>
      <c r="F79" s="561">
        <v>1371000</v>
      </c>
    </row>
    <row r="80" spans="1:6" x14ac:dyDescent="0.15">
      <c r="A80" s="558">
        <v>71</v>
      </c>
      <c r="B80" s="559" t="s">
        <v>244</v>
      </c>
      <c r="C80" s="560">
        <v>208200</v>
      </c>
      <c r="D80" s="560">
        <v>284500</v>
      </c>
      <c r="E80" s="560">
        <v>234400</v>
      </c>
      <c r="F80" s="561">
        <v>727100</v>
      </c>
    </row>
    <row r="81" spans="1:6" x14ac:dyDescent="0.15">
      <c r="A81" s="558">
        <v>72</v>
      </c>
      <c r="B81" s="559" t="s">
        <v>245</v>
      </c>
      <c r="C81" s="560">
        <v>422400</v>
      </c>
      <c r="D81" s="560">
        <v>415900</v>
      </c>
      <c r="E81" s="560">
        <v>390900</v>
      </c>
      <c r="F81" s="561">
        <v>1229200</v>
      </c>
    </row>
    <row r="82" spans="1:6" x14ac:dyDescent="0.15">
      <c r="A82" s="558">
        <v>73</v>
      </c>
      <c r="B82" s="559" t="s">
        <v>246</v>
      </c>
      <c r="C82" s="560">
        <v>337600</v>
      </c>
      <c r="D82" s="560">
        <v>462100</v>
      </c>
      <c r="E82" s="560">
        <v>357600</v>
      </c>
      <c r="F82" s="561">
        <v>1157300</v>
      </c>
    </row>
    <row r="83" spans="1:6" x14ac:dyDescent="0.15">
      <c r="A83" s="558" t="s">
        <v>247</v>
      </c>
      <c r="B83" s="559"/>
      <c r="C83" s="560">
        <v>43539800</v>
      </c>
      <c r="D83" s="560">
        <v>47252700</v>
      </c>
      <c r="E83" s="560">
        <v>46002600</v>
      </c>
      <c r="F83" s="561">
        <v>136795100</v>
      </c>
    </row>
    <row r="84" spans="1:6" ht="14.25" thickBot="1" x14ac:dyDescent="0.2">
      <c r="A84" s="562" t="s">
        <v>248</v>
      </c>
      <c r="B84" s="563"/>
      <c r="C84" s="564">
        <v>61133800</v>
      </c>
      <c r="D84" s="564">
        <v>64494900</v>
      </c>
      <c r="E84" s="564">
        <v>65433300</v>
      </c>
      <c r="F84" s="565">
        <v>191062000</v>
      </c>
    </row>
    <row r="85" spans="1:6" ht="14.25" thickBot="1" x14ac:dyDescent="0.2">
      <c r="A85" s="721" t="s">
        <v>249</v>
      </c>
      <c r="B85" s="722"/>
      <c r="C85" s="570">
        <f>SUM(C14,C84)</f>
        <v>494220800</v>
      </c>
      <c r="D85" s="570">
        <f>SUM(D14,D84)</f>
        <v>546971800</v>
      </c>
      <c r="E85" s="570">
        <f>SUM(E14,E84)</f>
        <v>490102300</v>
      </c>
      <c r="F85" s="571">
        <f>SUM(F14,F84)</f>
        <v>1531294900</v>
      </c>
    </row>
    <row r="86" spans="1:6" ht="14.25" thickBot="1" x14ac:dyDescent="0.2">
      <c r="A86" s="721" t="s">
        <v>287</v>
      </c>
      <c r="B86" s="722"/>
      <c r="C86" s="570">
        <v>242</v>
      </c>
      <c r="D86" s="570">
        <v>270</v>
      </c>
      <c r="E86" s="570">
        <v>347</v>
      </c>
      <c r="F86" s="571">
        <f>SUM(C86:E86)</f>
        <v>859</v>
      </c>
    </row>
  </sheetData>
  <mergeCells count="3">
    <mergeCell ref="A2:F2"/>
    <mergeCell ref="A85:B85"/>
    <mergeCell ref="A86:B86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opLeftCell="A91" workbookViewId="0">
      <selection activeCell="H8" sqref="H8:H11"/>
    </sheetView>
  </sheetViews>
  <sheetFormatPr defaultRowHeight="13.5" x14ac:dyDescent="0.15"/>
  <cols>
    <col min="1" max="1" width="16.625" bestFit="1" customWidth="1"/>
    <col min="2" max="2" width="28.375" bestFit="1" customWidth="1"/>
    <col min="3" max="3" width="14.5" bestFit="1" customWidth="1"/>
    <col min="4" max="5" width="14.125" bestFit="1" customWidth="1"/>
    <col min="6" max="6" width="14.25" bestFit="1" customWidth="1"/>
  </cols>
  <sheetData>
    <row r="1" spans="1:8" x14ac:dyDescent="0.15">
      <c r="A1" s="540"/>
      <c r="B1" s="541"/>
      <c r="C1" s="541"/>
      <c r="D1" s="541"/>
      <c r="E1" s="541"/>
      <c r="F1" s="542" t="s">
        <v>288</v>
      </c>
    </row>
    <row r="2" spans="1:8" ht="18" thickBot="1" x14ac:dyDescent="0.2">
      <c r="A2" s="720" t="s">
        <v>289</v>
      </c>
      <c r="B2" s="720"/>
      <c r="C2" s="720"/>
      <c r="D2" s="720"/>
      <c r="E2" s="720"/>
      <c r="F2" s="720"/>
    </row>
    <row r="3" spans="1:8" x14ac:dyDescent="0.15">
      <c r="A3" s="543" t="s">
        <v>188</v>
      </c>
      <c r="B3" s="544" t="s">
        <v>189</v>
      </c>
      <c r="C3" s="544" t="s">
        <v>190</v>
      </c>
      <c r="D3" s="544" t="s">
        <v>191</v>
      </c>
      <c r="E3" s="544" t="s">
        <v>192</v>
      </c>
      <c r="F3" s="545" t="s">
        <v>193</v>
      </c>
    </row>
    <row r="4" spans="1:8" x14ac:dyDescent="0.15">
      <c r="A4" s="546"/>
      <c r="B4" s="547" t="s">
        <v>194</v>
      </c>
      <c r="C4" s="548" t="s">
        <v>290</v>
      </c>
      <c r="D4" s="548" t="s">
        <v>291</v>
      </c>
      <c r="E4" s="548" t="s">
        <v>292</v>
      </c>
      <c r="F4" s="549"/>
    </row>
    <row r="5" spans="1:8" ht="14.25" thickBot="1" x14ac:dyDescent="0.2">
      <c r="A5" s="550"/>
      <c r="B5" s="551" t="s">
        <v>198</v>
      </c>
      <c r="C5" s="552" t="s">
        <v>199</v>
      </c>
      <c r="D5" s="551" t="s">
        <v>199</v>
      </c>
      <c r="E5" s="551" t="s">
        <v>199</v>
      </c>
      <c r="F5" s="553" t="s">
        <v>199</v>
      </c>
    </row>
    <row r="6" spans="1:8" ht="14.25" thickTop="1" x14ac:dyDescent="0.15">
      <c r="A6" s="554">
        <v>1</v>
      </c>
      <c r="B6" s="555" t="s">
        <v>200</v>
      </c>
      <c r="C6" s="556">
        <v>4926500</v>
      </c>
      <c r="D6" s="556">
        <v>4173200</v>
      </c>
      <c r="E6" s="556">
        <v>7945700</v>
      </c>
      <c r="F6" s="557">
        <v>17045400</v>
      </c>
    </row>
    <row r="7" spans="1:8" x14ac:dyDescent="0.15">
      <c r="A7" s="558">
        <v>2</v>
      </c>
      <c r="B7" s="559" t="s">
        <v>201</v>
      </c>
      <c r="C7" s="560">
        <v>37708100</v>
      </c>
      <c r="D7" s="560">
        <v>42476900</v>
      </c>
      <c r="E7" s="560">
        <v>85958400</v>
      </c>
      <c r="F7" s="561">
        <v>166143400</v>
      </c>
    </row>
    <row r="8" spans="1:8" x14ac:dyDescent="0.15">
      <c r="A8" s="558">
        <v>3</v>
      </c>
      <c r="B8" s="559" t="s">
        <v>202</v>
      </c>
      <c r="C8" s="560">
        <v>45397300</v>
      </c>
      <c r="D8" s="560">
        <v>47800900</v>
      </c>
      <c r="E8" s="560">
        <v>69844100</v>
      </c>
      <c r="F8" s="561">
        <v>163042300</v>
      </c>
      <c r="H8" s="623">
        <f>F8/(F8+F9+F10+F11)</f>
        <v>0.15075940372094185</v>
      </c>
    </row>
    <row r="9" spans="1:8" x14ac:dyDescent="0.15">
      <c r="A9" s="558">
        <v>4</v>
      </c>
      <c r="B9" s="559" t="s">
        <v>203</v>
      </c>
      <c r="C9" s="560">
        <f>32287800-C12</f>
        <v>31906900</v>
      </c>
      <c r="D9" s="560">
        <f>49434800-D12</f>
        <v>48877900</v>
      </c>
      <c r="E9" s="560">
        <f>68937800-E12</f>
        <v>67501000</v>
      </c>
      <c r="F9" s="561">
        <f>150660400-F12</f>
        <v>148285800</v>
      </c>
      <c r="H9" s="623">
        <f>F9/(F8+F9+F10+F11)</f>
        <v>0.13711459411626822</v>
      </c>
    </row>
    <row r="10" spans="1:8" x14ac:dyDescent="0.15">
      <c r="A10" s="558">
        <v>5</v>
      </c>
      <c r="B10" s="559" t="s">
        <v>204</v>
      </c>
      <c r="C10" s="560">
        <v>31277600</v>
      </c>
      <c r="D10" s="560">
        <v>43421200</v>
      </c>
      <c r="E10" s="560">
        <v>53645100</v>
      </c>
      <c r="F10" s="561">
        <v>128343900</v>
      </c>
      <c r="H10" s="623">
        <f>F10/(F8+F9+F10+F11)</f>
        <v>0.1186750299475669</v>
      </c>
    </row>
    <row r="11" spans="1:8" x14ac:dyDescent="0.15">
      <c r="A11" s="558">
        <v>6</v>
      </c>
      <c r="B11" s="559" t="s">
        <v>205</v>
      </c>
      <c r="C11" s="560">
        <v>126509500</v>
      </c>
      <c r="D11" s="560">
        <v>253594600</v>
      </c>
      <c r="E11" s="560">
        <v>261697400</v>
      </c>
      <c r="F11" s="561">
        <v>641801500</v>
      </c>
      <c r="H11" s="623">
        <f>F11/(F8+F9+F10+F11)</f>
        <v>0.59345097221522303</v>
      </c>
    </row>
    <row r="12" spans="1:8" x14ac:dyDescent="0.15">
      <c r="A12" s="558"/>
      <c r="B12" s="559" t="s">
        <v>293</v>
      </c>
      <c r="C12" s="560">
        <v>380900</v>
      </c>
      <c r="D12" s="560">
        <v>556900</v>
      </c>
      <c r="E12" s="560">
        <v>1436800</v>
      </c>
      <c r="F12" s="561">
        <f>SUM(C12:E12)</f>
        <v>2374600</v>
      </c>
      <c r="H12" s="623"/>
    </row>
    <row r="13" spans="1:8" x14ac:dyDescent="0.15">
      <c r="A13" s="558" t="s">
        <v>206</v>
      </c>
      <c r="B13" s="559"/>
      <c r="C13" s="560">
        <v>273180300</v>
      </c>
      <c r="D13" s="560">
        <v>436728400</v>
      </c>
      <c r="E13" s="560">
        <v>540082800</v>
      </c>
      <c r="F13" s="561">
        <v>1249991500</v>
      </c>
    </row>
    <row r="14" spans="1:8" ht="14.25" thickBot="1" x14ac:dyDescent="0.2">
      <c r="A14" s="562" t="s">
        <v>207</v>
      </c>
      <c r="B14" s="563"/>
      <c r="C14" s="564">
        <v>278106800</v>
      </c>
      <c r="D14" s="564">
        <v>440901600</v>
      </c>
      <c r="E14" s="564">
        <v>548028500</v>
      </c>
      <c r="F14" s="565">
        <v>1267036900</v>
      </c>
    </row>
    <row r="15" spans="1:8" x14ac:dyDescent="0.15">
      <c r="A15" s="566">
        <v>7</v>
      </c>
      <c r="B15" s="567" t="s">
        <v>294</v>
      </c>
      <c r="C15" s="568">
        <v>260500</v>
      </c>
      <c r="D15" s="568">
        <v>184700</v>
      </c>
      <c r="E15" s="568">
        <v>675400</v>
      </c>
      <c r="F15" s="569">
        <v>1120600</v>
      </c>
    </row>
    <row r="16" spans="1:8" x14ac:dyDescent="0.15">
      <c r="A16" s="558">
        <v>8</v>
      </c>
      <c r="B16" s="559" t="s">
        <v>295</v>
      </c>
      <c r="C16" s="560">
        <v>467300</v>
      </c>
      <c r="D16" s="560">
        <v>458800</v>
      </c>
      <c r="E16" s="560">
        <v>612300</v>
      </c>
      <c r="F16" s="561">
        <v>1538400</v>
      </c>
    </row>
    <row r="17" spans="1:6" x14ac:dyDescent="0.15">
      <c r="A17" s="558">
        <v>9</v>
      </c>
      <c r="B17" s="559" t="s">
        <v>256</v>
      </c>
      <c r="C17" s="560">
        <v>320600</v>
      </c>
      <c r="D17" s="560">
        <v>268800</v>
      </c>
      <c r="E17" s="560">
        <v>834300</v>
      </c>
      <c r="F17" s="561">
        <v>1423700</v>
      </c>
    </row>
    <row r="18" spans="1:6" x14ac:dyDescent="0.15">
      <c r="A18" s="558">
        <v>10</v>
      </c>
      <c r="B18" s="559" t="s">
        <v>296</v>
      </c>
      <c r="C18" s="560">
        <v>741900</v>
      </c>
      <c r="D18" s="560">
        <v>751200</v>
      </c>
      <c r="E18" s="560">
        <v>2412400</v>
      </c>
      <c r="F18" s="561">
        <v>3905500</v>
      </c>
    </row>
    <row r="19" spans="1:6" x14ac:dyDescent="0.15">
      <c r="A19" s="558">
        <v>11</v>
      </c>
      <c r="B19" s="559" t="s">
        <v>257</v>
      </c>
      <c r="C19" s="560">
        <v>424800</v>
      </c>
      <c r="D19" s="560">
        <v>288400</v>
      </c>
      <c r="E19" s="560">
        <v>1070700</v>
      </c>
      <c r="F19" s="561">
        <v>1783900</v>
      </c>
    </row>
    <row r="20" spans="1:6" x14ac:dyDescent="0.15">
      <c r="A20" s="558">
        <v>12</v>
      </c>
      <c r="B20" s="559" t="s">
        <v>258</v>
      </c>
      <c r="C20" s="560"/>
      <c r="D20" s="560">
        <v>465300</v>
      </c>
      <c r="E20" s="560">
        <v>1005600</v>
      </c>
      <c r="F20" s="561">
        <v>1470900</v>
      </c>
    </row>
    <row r="21" spans="1:6" x14ac:dyDescent="0.15">
      <c r="A21" s="558">
        <v>13</v>
      </c>
      <c r="B21" s="559" t="s">
        <v>259</v>
      </c>
      <c r="C21" s="560">
        <v>507000</v>
      </c>
      <c r="D21" s="560">
        <v>532400</v>
      </c>
      <c r="E21" s="560">
        <v>650100</v>
      </c>
      <c r="F21" s="561">
        <v>1689500</v>
      </c>
    </row>
    <row r="22" spans="1:6" x14ac:dyDescent="0.15">
      <c r="A22" s="558">
        <v>14</v>
      </c>
      <c r="B22" s="559" t="s">
        <v>297</v>
      </c>
      <c r="C22" s="560">
        <v>574400</v>
      </c>
      <c r="D22" s="560">
        <v>459700</v>
      </c>
      <c r="E22" s="560">
        <v>1142100</v>
      </c>
      <c r="F22" s="561">
        <v>2176200</v>
      </c>
    </row>
    <row r="23" spans="1:6" x14ac:dyDescent="0.15">
      <c r="A23" s="558">
        <v>15</v>
      </c>
      <c r="B23" s="559" t="s">
        <v>298</v>
      </c>
      <c r="C23" s="560">
        <v>1558400</v>
      </c>
      <c r="D23" s="560">
        <v>1785700</v>
      </c>
      <c r="E23" s="560">
        <v>2536400</v>
      </c>
      <c r="F23" s="561">
        <v>5880500</v>
      </c>
    </row>
    <row r="24" spans="1:6" x14ac:dyDescent="0.15">
      <c r="A24" s="558">
        <v>16</v>
      </c>
      <c r="B24" s="559" t="s">
        <v>260</v>
      </c>
      <c r="C24" s="560">
        <v>2705900</v>
      </c>
      <c r="D24" s="560">
        <v>2837500</v>
      </c>
      <c r="E24" s="560">
        <v>3819100</v>
      </c>
      <c r="F24" s="561">
        <v>9362500</v>
      </c>
    </row>
    <row r="25" spans="1:6" x14ac:dyDescent="0.15">
      <c r="A25" s="558">
        <v>17</v>
      </c>
      <c r="B25" s="559" t="s">
        <v>299</v>
      </c>
      <c r="C25" s="560">
        <v>715700</v>
      </c>
      <c r="D25" s="560">
        <v>716500</v>
      </c>
      <c r="E25" s="560">
        <v>962700</v>
      </c>
      <c r="F25" s="561">
        <v>2394900</v>
      </c>
    </row>
    <row r="26" spans="1:6" x14ac:dyDescent="0.15">
      <c r="A26" s="558">
        <v>18</v>
      </c>
      <c r="B26" s="559" t="s">
        <v>208</v>
      </c>
      <c r="C26" s="560">
        <v>1124100</v>
      </c>
      <c r="D26" s="560">
        <v>980600</v>
      </c>
      <c r="E26" s="560">
        <v>2702300</v>
      </c>
      <c r="F26" s="561">
        <v>4807000</v>
      </c>
    </row>
    <row r="27" spans="1:6" x14ac:dyDescent="0.15">
      <c r="A27" s="558">
        <v>19</v>
      </c>
      <c r="B27" s="559" t="s">
        <v>300</v>
      </c>
      <c r="C27" s="560">
        <v>1041000</v>
      </c>
      <c r="D27" s="560">
        <v>1141200</v>
      </c>
      <c r="E27" s="560">
        <v>1272400</v>
      </c>
      <c r="F27" s="561">
        <v>3454600</v>
      </c>
    </row>
    <row r="28" spans="1:6" x14ac:dyDescent="0.15">
      <c r="A28" s="558">
        <v>20</v>
      </c>
      <c r="B28" s="559" t="s">
        <v>209</v>
      </c>
      <c r="C28" s="560">
        <v>881200</v>
      </c>
      <c r="D28" s="560">
        <v>651900</v>
      </c>
      <c r="E28" s="560">
        <v>1531200</v>
      </c>
      <c r="F28" s="561">
        <v>3064300</v>
      </c>
    </row>
    <row r="29" spans="1:6" x14ac:dyDescent="0.15">
      <c r="A29" s="558">
        <v>21</v>
      </c>
      <c r="B29" s="559" t="s">
        <v>261</v>
      </c>
      <c r="C29" s="560">
        <v>942700</v>
      </c>
      <c r="D29" s="560">
        <v>979000</v>
      </c>
      <c r="E29" s="560">
        <v>1457600</v>
      </c>
      <c r="F29" s="561">
        <v>3379300</v>
      </c>
    </row>
    <row r="30" spans="1:6" x14ac:dyDescent="0.15">
      <c r="A30" s="558">
        <v>22</v>
      </c>
      <c r="B30" s="559" t="s">
        <v>262</v>
      </c>
      <c r="C30" s="560">
        <v>216600</v>
      </c>
      <c r="D30" s="560">
        <v>352600</v>
      </c>
      <c r="E30" s="560">
        <v>441400</v>
      </c>
      <c r="F30" s="561">
        <v>1010600</v>
      </c>
    </row>
    <row r="31" spans="1:6" x14ac:dyDescent="0.15">
      <c r="A31" s="558">
        <v>23</v>
      </c>
      <c r="B31" s="559" t="s">
        <v>210</v>
      </c>
      <c r="C31" s="560">
        <v>67600</v>
      </c>
      <c r="D31" s="560">
        <v>63500</v>
      </c>
      <c r="E31" s="560">
        <v>129200</v>
      </c>
      <c r="F31" s="561">
        <v>260300</v>
      </c>
    </row>
    <row r="32" spans="1:6" x14ac:dyDescent="0.15">
      <c r="A32" s="558">
        <v>24</v>
      </c>
      <c r="B32" s="559" t="s">
        <v>301</v>
      </c>
      <c r="C32" s="560">
        <v>606600</v>
      </c>
      <c r="D32" s="560">
        <v>430000</v>
      </c>
      <c r="E32" s="560">
        <v>1672300</v>
      </c>
      <c r="F32" s="561">
        <v>2708900</v>
      </c>
    </row>
    <row r="33" spans="1:6" x14ac:dyDescent="0.15">
      <c r="A33" s="558">
        <v>25</v>
      </c>
      <c r="B33" s="559" t="s">
        <v>302</v>
      </c>
      <c r="C33" s="560">
        <v>423700</v>
      </c>
      <c r="D33" s="560">
        <v>532400</v>
      </c>
      <c r="E33" s="560">
        <v>622700</v>
      </c>
      <c r="F33" s="561">
        <v>1578800</v>
      </c>
    </row>
    <row r="34" spans="1:6" x14ac:dyDescent="0.15">
      <c r="A34" s="558">
        <v>26</v>
      </c>
      <c r="B34" s="559" t="s">
        <v>303</v>
      </c>
      <c r="C34" s="560">
        <v>2040500</v>
      </c>
      <c r="D34" s="560">
        <v>1614300</v>
      </c>
      <c r="E34" s="560">
        <v>2458000</v>
      </c>
      <c r="F34" s="561">
        <v>6112800</v>
      </c>
    </row>
    <row r="35" spans="1:6" x14ac:dyDescent="0.15">
      <c r="A35" s="558">
        <v>27</v>
      </c>
      <c r="B35" s="559" t="s">
        <v>304</v>
      </c>
      <c r="C35" s="560">
        <v>288200</v>
      </c>
      <c r="D35" s="560">
        <v>250500</v>
      </c>
      <c r="E35" s="560">
        <v>326700</v>
      </c>
      <c r="F35" s="561">
        <v>865400</v>
      </c>
    </row>
    <row r="36" spans="1:6" x14ac:dyDescent="0.15">
      <c r="A36" s="558">
        <v>28</v>
      </c>
      <c r="B36" s="559" t="s">
        <v>263</v>
      </c>
      <c r="C36" s="560">
        <v>171700</v>
      </c>
      <c r="D36" s="560">
        <v>129700</v>
      </c>
      <c r="E36" s="560">
        <v>390300</v>
      </c>
      <c r="F36" s="561">
        <v>691700</v>
      </c>
    </row>
    <row r="37" spans="1:6" x14ac:dyDescent="0.15">
      <c r="A37" s="558">
        <v>29</v>
      </c>
      <c r="B37" s="559" t="s">
        <v>264</v>
      </c>
      <c r="C37" s="560">
        <v>1096100</v>
      </c>
      <c r="D37" s="560">
        <v>1074600</v>
      </c>
      <c r="E37" s="560">
        <v>2254800</v>
      </c>
      <c r="F37" s="561">
        <v>4425500</v>
      </c>
    </row>
    <row r="38" spans="1:6" x14ac:dyDescent="0.15">
      <c r="A38" s="558">
        <v>30</v>
      </c>
      <c r="B38" s="559" t="s">
        <v>305</v>
      </c>
      <c r="C38" s="560">
        <v>1069200</v>
      </c>
      <c r="D38" s="560">
        <v>1153300</v>
      </c>
      <c r="E38" s="560">
        <v>2375500</v>
      </c>
      <c r="F38" s="561">
        <v>4598000</v>
      </c>
    </row>
    <row r="39" spans="1:6" x14ac:dyDescent="0.15">
      <c r="A39" s="558">
        <v>31</v>
      </c>
      <c r="B39" s="559" t="s">
        <v>306</v>
      </c>
      <c r="C39" s="560">
        <v>448200</v>
      </c>
      <c r="D39" s="560">
        <v>445900</v>
      </c>
      <c r="E39" s="560">
        <v>550000</v>
      </c>
      <c r="F39" s="561">
        <v>1444100</v>
      </c>
    </row>
    <row r="40" spans="1:6" x14ac:dyDescent="0.15">
      <c r="A40" s="558">
        <v>32</v>
      </c>
      <c r="B40" s="559" t="s">
        <v>265</v>
      </c>
      <c r="C40" s="560">
        <v>630800</v>
      </c>
      <c r="D40" s="560">
        <v>659700</v>
      </c>
      <c r="E40" s="560">
        <v>1624100</v>
      </c>
      <c r="F40" s="561">
        <v>2914600</v>
      </c>
    </row>
    <row r="41" spans="1:6" x14ac:dyDescent="0.15">
      <c r="A41" s="558">
        <v>33</v>
      </c>
      <c r="B41" s="559" t="s">
        <v>266</v>
      </c>
      <c r="C41" s="560">
        <v>886800</v>
      </c>
      <c r="D41" s="560">
        <v>1112500</v>
      </c>
      <c r="E41" s="560">
        <v>2676100</v>
      </c>
      <c r="F41" s="561">
        <v>4675400</v>
      </c>
    </row>
    <row r="42" spans="1:6" ht="14.25" thickBot="1" x14ac:dyDescent="0.2">
      <c r="A42" s="562" t="s">
        <v>211</v>
      </c>
      <c r="B42" s="563"/>
      <c r="C42" s="564">
        <v>20211500</v>
      </c>
      <c r="D42" s="564">
        <v>20320700</v>
      </c>
      <c r="E42" s="564">
        <v>38205700</v>
      </c>
      <c r="F42" s="565">
        <v>78737900</v>
      </c>
    </row>
    <row r="43" spans="1:6" x14ac:dyDescent="0.15">
      <c r="A43" s="566">
        <v>34</v>
      </c>
      <c r="B43" s="567" t="s">
        <v>212</v>
      </c>
      <c r="C43" s="568">
        <v>153900</v>
      </c>
      <c r="D43" s="568">
        <v>246300</v>
      </c>
      <c r="E43" s="568">
        <v>166900</v>
      </c>
      <c r="F43" s="569">
        <v>567100</v>
      </c>
    </row>
    <row r="44" spans="1:6" x14ac:dyDescent="0.15">
      <c r="A44" s="558">
        <v>35</v>
      </c>
      <c r="B44" s="559" t="s">
        <v>213</v>
      </c>
      <c r="C44" s="560">
        <v>197000</v>
      </c>
      <c r="D44" s="560">
        <v>500300</v>
      </c>
      <c r="E44" s="560">
        <v>908800</v>
      </c>
      <c r="F44" s="561">
        <v>1606100</v>
      </c>
    </row>
    <row r="45" spans="1:6" x14ac:dyDescent="0.15">
      <c r="A45" s="558">
        <v>36</v>
      </c>
      <c r="B45" s="559" t="s">
        <v>307</v>
      </c>
      <c r="C45" s="560">
        <v>114700</v>
      </c>
      <c r="D45" s="560">
        <v>202700</v>
      </c>
      <c r="E45" s="560">
        <v>318500</v>
      </c>
      <c r="F45" s="561">
        <v>635900</v>
      </c>
    </row>
    <row r="46" spans="1:6" x14ac:dyDescent="0.15">
      <c r="A46" s="558">
        <v>37</v>
      </c>
      <c r="B46" s="559" t="s">
        <v>308</v>
      </c>
      <c r="C46" s="560">
        <v>1241500</v>
      </c>
      <c r="D46" s="560">
        <v>1772500</v>
      </c>
      <c r="E46" s="560">
        <v>1333000</v>
      </c>
      <c r="F46" s="561">
        <v>4347000</v>
      </c>
    </row>
    <row r="47" spans="1:6" x14ac:dyDescent="0.15">
      <c r="A47" s="558">
        <v>38</v>
      </c>
      <c r="B47" s="559" t="s">
        <v>309</v>
      </c>
      <c r="C47" s="560">
        <v>233900</v>
      </c>
      <c r="D47" s="560">
        <v>263200</v>
      </c>
      <c r="E47" s="560">
        <v>295000</v>
      </c>
      <c r="F47" s="561">
        <v>792100</v>
      </c>
    </row>
    <row r="48" spans="1:6" x14ac:dyDescent="0.15">
      <c r="A48" s="558">
        <v>39</v>
      </c>
      <c r="B48" s="559" t="s">
        <v>267</v>
      </c>
      <c r="C48" s="560">
        <v>205200</v>
      </c>
      <c r="D48" s="560">
        <v>203400</v>
      </c>
      <c r="E48" s="560">
        <v>572700</v>
      </c>
      <c r="F48" s="561">
        <v>981300</v>
      </c>
    </row>
    <row r="49" spans="1:6" x14ac:dyDescent="0.15">
      <c r="A49" s="558">
        <v>40</v>
      </c>
      <c r="B49" s="559" t="s">
        <v>214</v>
      </c>
      <c r="C49" s="560">
        <v>46500</v>
      </c>
      <c r="D49" s="560">
        <v>54800</v>
      </c>
      <c r="E49" s="560">
        <v>259900</v>
      </c>
      <c r="F49" s="561">
        <v>361200</v>
      </c>
    </row>
    <row r="50" spans="1:6" x14ac:dyDescent="0.15">
      <c r="A50" s="558">
        <v>41</v>
      </c>
      <c r="B50" s="559" t="s">
        <v>268</v>
      </c>
      <c r="C50" s="560">
        <v>192400</v>
      </c>
      <c r="D50" s="560">
        <v>190100</v>
      </c>
      <c r="E50" s="560">
        <v>600600</v>
      </c>
      <c r="F50" s="561">
        <v>983100</v>
      </c>
    </row>
    <row r="51" spans="1:6" x14ac:dyDescent="0.15">
      <c r="A51" s="558">
        <v>42</v>
      </c>
      <c r="B51" s="559" t="s">
        <v>310</v>
      </c>
      <c r="C51" s="560"/>
      <c r="D51" s="560"/>
      <c r="E51" s="560">
        <v>601800</v>
      </c>
      <c r="F51" s="561">
        <v>601800</v>
      </c>
    </row>
    <row r="52" spans="1:6" x14ac:dyDescent="0.15">
      <c r="A52" s="558">
        <v>43</v>
      </c>
      <c r="B52" s="559" t="s">
        <v>311</v>
      </c>
      <c r="C52" s="560">
        <v>285000</v>
      </c>
      <c r="D52" s="560">
        <v>283900</v>
      </c>
      <c r="E52" s="560">
        <v>354900</v>
      </c>
      <c r="F52" s="561">
        <v>923800</v>
      </c>
    </row>
    <row r="53" spans="1:6" x14ac:dyDescent="0.15">
      <c r="A53" s="558">
        <v>44</v>
      </c>
      <c r="B53" s="559" t="s">
        <v>215</v>
      </c>
      <c r="C53" s="560">
        <v>211300</v>
      </c>
      <c r="D53" s="560">
        <v>259600</v>
      </c>
      <c r="E53" s="560">
        <v>569300</v>
      </c>
      <c r="F53" s="561">
        <v>1040200</v>
      </c>
    </row>
    <row r="54" spans="1:6" x14ac:dyDescent="0.15">
      <c r="A54" s="558">
        <v>45</v>
      </c>
      <c r="B54" s="559" t="s">
        <v>269</v>
      </c>
      <c r="C54" s="560"/>
      <c r="D54" s="560">
        <v>249900</v>
      </c>
      <c r="E54" s="560">
        <v>461300</v>
      </c>
      <c r="F54" s="561">
        <v>711200</v>
      </c>
    </row>
    <row r="55" spans="1:6" x14ac:dyDescent="0.15">
      <c r="A55" s="558">
        <v>46</v>
      </c>
      <c r="B55" s="559" t="s">
        <v>270</v>
      </c>
      <c r="C55" s="560">
        <v>275200</v>
      </c>
      <c r="D55" s="560">
        <v>314500</v>
      </c>
      <c r="E55" s="560">
        <v>864000</v>
      </c>
      <c r="F55" s="561">
        <v>1453700</v>
      </c>
    </row>
    <row r="56" spans="1:6" x14ac:dyDescent="0.15">
      <c r="A56" s="558">
        <v>47</v>
      </c>
      <c r="B56" s="559" t="s">
        <v>217</v>
      </c>
      <c r="C56" s="560">
        <v>294900</v>
      </c>
      <c r="D56" s="560">
        <v>192900</v>
      </c>
      <c r="E56" s="560">
        <v>529500</v>
      </c>
      <c r="F56" s="561">
        <v>1017300</v>
      </c>
    </row>
    <row r="57" spans="1:6" x14ac:dyDescent="0.15">
      <c r="A57" s="558">
        <v>48</v>
      </c>
      <c r="B57" s="559" t="s">
        <v>218</v>
      </c>
      <c r="C57" s="560">
        <v>1117700</v>
      </c>
      <c r="D57" s="560">
        <v>1097200</v>
      </c>
      <c r="E57" s="560">
        <v>2561700</v>
      </c>
      <c r="F57" s="561">
        <v>4776600</v>
      </c>
    </row>
    <row r="58" spans="1:6" x14ac:dyDescent="0.15">
      <c r="A58" s="558">
        <v>49</v>
      </c>
      <c r="B58" s="559" t="s">
        <v>219</v>
      </c>
      <c r="C58" s="560">
        <v>480300</v>
      </c>
      <c r="D58" s="560">
        <v>433100</v>
      </c>
      <c r="E58" s="560">
        <v>1302700</v>
      </c>
      <c r="F58" s="561">
        <v>2216100</v>
      </c>
    </row>
    <row r="59" spans="1:6" x14ac:dyDescent="0.15">
      <c r="A59" s="558">
        <v>50</v>
      </c>
      <c r="B59" s="559" t="s">
        <v>271</v>
      </c>
      <c r="C59" s="560">
        <v>1057900</v>
      </c>
      <c r="D59" s="560">
        <v>1177400</v>
      </c>
      <c r="E59" s="560">
        <v>2330700</v>
      </c>
      <c r="F59" s="561">
        <v>4566000</v>
      </c>
    </row>
    <row r="60" spans="1:6" x14ac:dyDescent="0.15">
      <c r="A60" s="558">
        <v>51</v>
      </c>
      <c r="B60" s="559" t="s">
        <v>272</v>
      </c>
      <c r="C60" s="560">
        <v>184200</v>
      </c>
      <c r="D60" s="560">
        <v>172300</v>
      </c>
      <c r="E60" s="560">
        <v>436700</v>
      </c>
      <c r="F60" s="561">
        <v>793200</v>
      </c>
    </row>
    <row r="61" spans="1:6" x14ac:dyDescent="0.15">
      <c r="A61" s="558">
        <v>52</v>
      </c>
      <c r="B61" s="559" t="s">
        <v>220</v>
      </c>
      <c r="C61" s="560">
        <v>534400</v>
      </c>
      <c r="D61" s="560">
        <v>608800</v>
      </c>
      <c r="E61" s="560">
        <v>934200</v>
      </c>
      <c r="F61" s="561">
        <v>2077400</v>
      </c>
    </row>
    <row r="62" spans="1:6" x14ac:dyDescent="0.15">
      <c r="A62" s="558">
        <v>53</v>
      </c>
      <c r="B62" s="559" t="s">
        <v>221</v>
      </c>
      <c r="C62" s="560">
        <v>179500</v>
      </c>
      <c r="D62" s="560">
        <v>234600</v>
      </c>
      <c r="E62" s="560">
        <v>468100</v>
      </c>
      <c r="F62" s="561">
        <v>882200</v>
      </c>
    </row>
    <row r="63" spans="1:6" x14ac:dyDescent="0.15">
      <c r="A63" s="558">
        <v>54</v>
      </c>
      <c r="B63" s="559" t="s">
        <v>222</v>
      </c>
      <c r="C63" s="560">
        <v>4680400</v>
      </c>
      <c r="D63" s="560">
        <v>5894600</v>
      </c>
      <c r="E63" s="560">
        <v>7086200</v>
      </c>
      <c r="F63" s="561">
        <v>17661200</v>
      </c>
    </row>
    <row r="64" spans="1:6" x14ac:dyDescent="0.15">
      <c r="A64" s="558">
        <v>55</v>
      </c>
      <c r="B64" s="559" t="s">
        <v>223</v>
      </c>
      <c r="C64" s="560">
        <v>295800</v>
      </c>
      <c r="D64" s="560">
        <v>297900</v>
      </c>
      <c r="E64" s="560">
        <v>765200</v>
      </c>
      <c r="F64" s="561">
        <v>1358900</v>
      </c>
    </row>
    <row r="65" spans="1:6" x14ac:dyDescent="0.15">
      <c r="A65" s="558">
        <v>56</v>
      </c>
      <c r="B65" s="559" t="s">
        <v>224</v>
      </c>
      <c r="C65" s="560">
        <v>142200</v>
      </c>
      <c r="D65" s="560">
        <v>210100</v>
      </c>
      <c r="E65" s="560">
        <v>236300</v>
      </c>
      <c r="F65" s="561">
        <v>588600</v>
      </c>
    </row>
    <row r="66" spans="1:6" x14ac:dyDescent="0.15">
      <c r="A66" s="558">
        <v>57</v>
      </c>
      <c r="B66" s="559" t="s">
        <v>226</v>
      </c>
      <c r="C66" s="560">
        <v>224600</v>
      </c>
      <c r="D66" s="560">
        <v>528100</v>
      </c>
      <c r="E66" s="560">
        <v>884900</v>
      </c>
      <c r="F66" s="561">
        <v>1637600</v>
      </c>
    </row>
    <row r="67" spans="1:6" x14ac:dyDescent="0.15">
      <c r="A67" s="558">
        <v>58</v>
      </c>
      <c r="B67" s="559" t="s">
        <v>273</v>
      </c>
      <c r="C67" s="560">
        <v>501000</v>
      </c>
      <c r="D67" s="560">
        <v>537200</v>
      </c>
      <c r="E67" s="560">
        <v>1119000</v>
      </c>
      <c r="F67" s="561">
        <v>2157200</v>
      </c>
    </row>
    <row r="68" spans="1:6" x14ac:dyDescent="0.15">
      <c r="A68" s="558">
        <v>59</v>
      </c>
      <c r="B68" s="559" t="s">
        <v>227</v>
      </c>
      <c r="C68" s="560">
        <v>961100</v>
      </c>
      <c r="D68" s="560">
        <v>1093700</v>
      </c>
      <c r="E68" s="560">
        <v>1803700</v>
      </c>
      <c r="F68" s="561">
        <v>3858500</v>
      </c>
    </row>
    <row r="69" spans="1:6" x14ac:dyDescent="0.15">
      <c r="A69" s="558">
        <v>60</v>
      </c>
      <c r="B69" s="559" t="s">
        <v>228</v>
      </c>
      <c r="C69" s="560">
        <v>312400</v>
      </c>
      <c r="D69" s="560">
        <v>418300</v>
      </c>
      <c r="E69" s="560">
        <v>1050800</v>
      </c>
      <c r="F69" s="561">
        <v>1781500</v>
      </c>
    </row>
    <row r="70" spans="1:6" x14ac:dyDescent="0.15">
      <c r="A70" s="558">
        <v>61</v>
      </c>
      <c r="B70" s="559" t="s">
        <v>229</v>
      </c>
      <c r="C70" s="560">
        <v>767100</v>
      </c>
      <c r="D70" s="560">
        <v>832200</v>
      </c>
      <c r="E70" s="560">
        <v>2072500</v>
      </c>
      <c r="F70" s="561">
        <v>3671800</v>
      </c>
    </row>
    <row r="71" spans="1:6" x14ac:dyDescent="0.15">
      <c r="A71" s="558">
        <v>62</v>
      </c>
      <c r="B71" s="559" t="s">
        <v>274</v>
      </c>
      <c r="C71" s="560">
        <v>1165800</v>
      </c>
      <c r="D71" s="560">
        <v>1318100</v>
      </c>
      <c r="E71" s="560">
        <v>2175300</v>
      </c>
      <c r="F71" s="561">
        <v>4659200</v>
      </c>
    </row>
    <row r="72" spans="1:6" x14ac:dyDescent="0.15">
      <c r="A72" s="558">
        <v>63</v>
      </c>
      <c r="B72" s="559" t="s">
        <v>275</v>
      </c>
      <c r="C72" s="560">
        <v>335000</v>
      </c>
      <c r="D72" s="560">
        <v>383900</v>
      </c>
      <c r="E72" s="560">
        <v>539200</v>
      </c>
      <c r="F72" s="561">
        <v>1258100</v>
      </c>
    </row>
    <row r="73" spans="1:6" x14ac:dyDescent="0.15">
      <c r="A73" s="558">
        <v>64</v>
      </c>
      <c r="B73" s="559" t="s">
        <v>276</v>
      </c>
      <c r="C73" s="560">
        <v>1589800</v>
      </c>
      <c r="D73" s="560">
        <v>1444200</v>
      </c>
      <c r="E73" s="560">
        <v>2566100</v>
      </c>
      <c r="F73" s="561">
        <v>5600100</v>
      </c>
    </row>
    <row r="74" spans="1:6" x14ac:dyDescent="0.15">
      <c r="A74" s="558">
        <v>65</v>
      </c>
      <c r="B74" s="559" t="s">
        <v>277</v>
      </c>
      <c r="C74" s="560">
        <v>92900</v>
      </c>
      <c r="D74" s="560">
        <v>100100</v>
      </c>
      <c r="E74" s="560">
        <v>166600</v>
      </c>
      <c r="F74" s="561">
        <v>359600</v>
      </c>
    </row>
    <row r="75" spans="1:6" x14ac:dyDescent="0.15">
      <c r="A75" s="558">
        <v>66</v>
      </c>
      <c r="B75" s="559" t="s">
        <v>230</v>
      </c>
      <c r="C75" s="560">
        <v>340600</v>
      </c>
      <c r="D75" s="560">
        <v>281700</v>
      </c>
      <c r="E75" s="560">
        <v>412600</v>
      </c>
      <c r="F75" s="561">
        <v>1034900</v>
      </c>
    </row>
    <row r="76" spans="1:6" x14ac:dyDescent="0.15">
      <c r="A76" s="558">
        <v>67</v>
      </c>
      <c r="B76" s="559" t="s">
        <v>278</v>
      </c>
      <c r="C76" s="560"/>
      <c r="D76" s="560"/>
      <c r="E76" s="560">
        <v>345700</v>
      </c>
      <c r="F76" s="561">
        <v>345700</v>
      </c>
    </row>
    <row r="77" spans="1:6" x14ac:dyDescent="0.15">
      <c r="A77" s="558">
        <v>68</v>
      </c>
      <c r="B77" s="559" t="s">
        <v>231</v>
      </c>
      <c r="C77" s="560"/>
      <c r="D77" s="560"/>
      <c r="E77" s="560">
        <v>526300</v>
      </c>
      <c r="F77" s="561">
        <v>526300</v>
      </c>
    </row>
    <row r="78" spans="1:6" x14ac:dyDescent="0.15">
      <c r="A78" s="558">
        <v>69</v>
      </c>
      <c r="B78" s="559" t="s">
        <v>279</v>
      </c>
      <c r="C78" s="560"/>
      <c r="D78" s="560"/>
      <c r="E78" s="560">
        <v>1376000</v>
      </c>
      <c r="F78" s="561">
        <v>1376000</v>
      </c>
    </row>
    <row r="79" spans="1:6" x14ac:dyDescent="0.15">
      <c r="A79" s="558">
        <v>70</v>
      </c>
      <c r="B79" s="559" t="s">
        <v>312</v>
      </c>
      <c r="C79" s="560">
        <v>609300</v>
      </c>
      <c r="D79" s="560">
        <v>494300</v>
      </c>
      <c r="E79" s="560">
        <v>669700</v>
      </c>
      <c r="F79" s="561">
        <v>1773300</v>
      </c>
    </row>
    <row r="80" spans="1:6" x14ac:dyDescent="0.15">
      <c r="A80" s="558">
        <v>71</v>
      </c>
      <c r="B80" s="559" t="s">
        <v>280</v>
      </c>
      <c r="C80" s="560">
        <v>174800</v>
      </c>
      <c r="D80" s="560">
        <v>114200</v>
      </c>
      <c r="E80" s="560">
        <v>208500</v>
      </c>
      <c r="F80" s="561">
        <v>497500</v>
      </c>
    </row>
    <row r="81" spans="1:6" x14ac:dyDescent="0.15">
      <c r="A81" s="558">
        <v>72</v>
      </c>
      <c r="B81" s="559" t="s">
        <v>281</v>
      </c>
      <c r="C81" s="560">
        <v>389900</v>
      </c>
      <c r="D81" s="560">
        <v>373900</v>
      </c>
      <c r="E81" s="560">
        <v>724100</v>
      </c>
      <c r="F81" s="561">
        <v>1487900</v>
      </c>
    </row>
    <row r="82" spans="1:6" x14ac:dyDescent="0.15">
      <c r="A82" s="558">
        <v>73</v>
      </c>
      <c r="B82" s="559" t="s">
        <v>313</v>
      </c>
      <c r="C82" s="560">
        <v>120900</v>
      </c>
      <c r="D82" s="560">
        <v>111600</v>
      </c>
      <c r="E82" s="560">
        <v>129200</v>
      </c>
      <c r="F82" s="561">
        <v>361700</v>
      </c>
    </row>
    <row r="83" spans="1:6" x14ac:dyDescent="0.15">
      <c r="A83" s="558">
        <v>74</v>
      </c>
      <c r="B83" s="559" t="s">
        <v>232</v>
      </c>
      <c r="C83" s="560">
        <v>782500</v>
      </c>
      <c r="D83" s="560">
        <v>732800</v>
      </c>
      <c r="E83" s="560">
        <v>879000</v>
      </c>
      <c r="F83" s="561">
        <v>2394300</v>
      </c>
    </row>
    <row r="84" spans="1:6" x14ac:dyDescent="0.15">
      <c r="A84" s="558">
        <v>75</v>
      </c>
      <c r="B84" s="559" t="s">
        <v>282</v>
      </c>
      <c r="C84" s="560">
        <v>515300</v>
      </c>
      <c r="D84" s="560">
        <v>544800</v>
      </c>
      <c r="E84" s="560">
        <v>1459900</v>
      </c>
      <c r="F84" s="561">
        <v>2520000</v>
      </c>
    </row>
    <row r="85" spans="1:6" x14ac:dyDescent="0.15">
      <c r="A85" s="558">
        <v>76</v>
      </c>
      <c r="B85" s="559" t="s">
        <v>233</v>
      </c>
      <c r="C85" s="560">
        <v>525800</v>
      </c>
      <c r="D85" s="560">
        <v>409600</v>
      </c>
      <c r="E85" s="560">
        <v>766700</v>
      </c>
      <c r="F85" s="561">
        <v>1702100</v>
      </c>
    </row>
    <row r="86" spans="1:6" x14ac:dyDescent="0.15">
      <c r="A86" s="558">
        <v>77</v>
      </c>
      <c r="B86" s="559" t="s">
        <v>234</v>
      </c>
      <c r="C86" s="560">
        <v>204700</v>
      </c>
      <c r="D86" s="560">
        <v>266300</v>
      </c>
      <c r="E86" s="560">
        <v>704800</v>
      </c>
      <c r="F86" s="561">
        <v>1175800</v>
      </c>
    </row>
    <row r="87" spans="1:6" x14ac:dyDescent="0.15">
      <c r="A87" s="558">
        <v>78</v>
      </c>
      <c r="B87" s="559" t="s">
        <v>283</v>
      </c>
      <c r="C87" s="560">
        <v>501900</v>
      </c>
      <c r="D87" s="560">
        <v>843900</v>
      </c>
      <c r="E87" s="560">
        <v>1943900</v>
      </c>
      <c r="F87" s="561">
        <v>3289700</v>
      </c>
    </row>
    <row r="88" spans="1:6" x14ac:dyDescent="0.15">
      <c r="A88" s="558">
        <v>79</v>
      </c>
      <c r="B88" s="559" t="s">
        <v>284</v>
      </c>
      <c r="C88" s="560"/>
      <c r="D88" s="560"/>
      <c r="E88" s="560">
        <v>72500</v>
      </c>
      <c r="F88" s="561">
        <v>72500</v>
      </c>
    </row>
    <row r="89" spans="1:6" x14ac:dyDescent="0.15">
      <c r="A89" s="558">
        <v>80</v>
      </c>
      <c r="B89" s="559" t="s">
        <v>314</v>
      </c>
      <c r="C89" s="560">
        <v>207300</v>
      </c>
      <c r="D89" s="560">
        <v>194300</v>
      </c>
      <c r="E89" s="560">
        <v>355800</v>
      </c>
      <c r="F89" s="561">
        <v>757400</v>
      </c>
    </row>
    <row r="90" spans="1:6" x14ac:dyDescent="0.15">
      <c r="A90" s="558">
        <v>81</v>
      </c>
      <c r="B90" s="559" t="s">
        <v>285</v>
      </c>
      <c r="C90" s="560">
        <v>109000</v>
      </c>
      <c r="D90" s="560">
        <v>202100</v>
      </c>
      <c r="E90" s="560">
        <v>264100</v>
      </c>
      <c r="F90" s="561">
        <v>575200</v>
      </c>
    </row>
    <row r="91" spans="1:6" x14ac:dyDescent="0.15">
      <c r="A91" s="558">
        <v>82</v>
      </c>
      <c r="B91" s="559" t="s">
        <v>315</v>
      </c>
      <c r="C91" s="560">
        <v>92900</v>
      </c>
      <c r="D91" s="560">
        <v>97200</v>
      </c>
      <c r="E91" s="560">
        <v>108500</v>
      </c>
      <c r="F91" s="561">
        <v>298600</v>
      </c>
    </row>
    <row r="92" spans="1:6" x14ac:dyDescent="0.15">
      <c r="A92" s="558">
        <v>83</v>
      </c>
      <c r="B92" s="559" t="s">
        <v>286</v>
      </c>
      <c r="C92" s="560">
        <v>464500</v>
      </c>
      <c r="D92" s="560">
        <v>672000</v>
      </c>
      <c r="E92" s="560">
        <v>1037600</v>
      </c>
      <c r="F92" s="561">
        <v>2174100</v>
      </c>
    </row>
    <row r="93" spans="1:6" x14ac:dyDescent="0.15">
      <c r="A93" s="558">
        <v>84</v>
      </c>
      <c r="B93" s="559" t="s">
        <v>235</v>
      </c>
      <c r="C93" s="560">
        <v>786100</v>
      </c>
      <c r="D93" s="560">
        <v>613900</v>
      </c>
      <c r="E93" s="560">
        <v>2701400</v>
      </c>
      <c r="F93" s="561">
        <v>4101400</v>
      </c>
    </row>
    <row r="94" spans="1:6" x14ac:dyDescent="0.15">
      <c r="A94" s="558">
        <v>85</v>
      </c>
      <c r="B94" s="559" t="s">
        <v>236</v>
      </c>
      <c r="C94" s="560">
        <v>834700</v>
      </c>
      <c r="D94" s="560">
        <v>919900</v>
      </c>
      <c r="E94" s="560">
        <v>1990800</v>
      </c>
      <c r="F94" s="561">
        <v>3745400</v>
      </c>
    </row>
    <row r="95" spans="1:6" x14ac:dyDescent="0.15">
      <c r="A95" s="558">
        <v>86</v>
      </c>
      <c r="B95" s="559" t="s">
        <v>237</v>
      </c>
      <c r="C95" s="560">
        <v>245000</v>
      </c>
      <c r="D95" s="560">
        <v>780500</v>
      </c>
      <c r="E95" s="560">
        <v>1166900</v>
      </c>
      <c r="F95" s="561">
        <v>2192400</v>
      </c>
    </row>
    <row r="96" spans="1:6" x14ac:dyDescent="0.15">
      <c r="A96" s="558">
        <v>87</v>
      </c>
      <c r="B96" s="559" t="s">
        <v>238</v>
      </c>
      <c r="C96" s="560">
        <v>190300</v>
      </c>
      <c r="D96" s="560">
        <v>213300</v>
      </c>
      <c r="E96" s="560">
        <v>593000</v>
      </c>
      <c r="F96" s="561">
        <v>996600</v>
      </c>
    </row>
    <row r="97" spans="1:6" x14ac:dyDescent="0.15">
      <c r="A97" s="558">
        <v>88</v>
      </c>
      <c r="B97" s="559" t="s">
        <v>239</v>
      </c>
      <c r="C97" s="560">
        <v>86300</v>
      </c>
      <c r="D97" s="560">
        <v>142200</v>
      </c>
      <c r="E97" s="560">
        <v>362900</v>
      </c>
      <c r="F97" s="561">
        <v>591400</v>
      </c>
    </row>
    <row r="98" spans="1:6" x14ac:dyDescent="0.15">
      <c r="A98" s="558">
        <v>89</v>
      </c>
      <c r="B98" s="559" t="s">
        <v>240</v>
      </c>
      <c r="C98" s="560">
        <v>502500</v>
      </c>
      <c r="D98" s="560">
        <v>657400</v>
      </c>
      <c r="E98" s="560">
        <v>1356100</v>
      </c>
      <c r="F98" s="561">
        <v>2516000</v>
      </c>
    </row>
    <row r="99" spans="1:6" x14ac:dyDescent="0.15">
      <c r="A99" s="558">
        <v>90</v>
      </c>
      <c r="B99" s="559" t="s">
        <v>241</v>
      </c>
      <c r="C99" s="560">
        <v>184900</v>
      </c>
      <c r="D99" s="560">
        <v>233700</v>
      </c>
      <c r="E99" s="560">
        <v>504500</v>
      </c>
      <c r="F99" s="561">
        <v>923100</v>
      </c>
    </row>
    <row r="100" spans="1:6" x14ac:dyDescent="0.15">
      <c r="A100" s="558">
        <v>91</v>
      </c>
      <c r="B100" s="559" t="s">
        <v>242</v>
      </c>
      <c r="C100" s="560">
        <v>189600</v>
      </c>
      <c r="D100" s="560">
        <v>232200</v>
      </c>
      <c r="E100" s="560">
        <v>635900</v>
      </c>
      <c r="F100" s="561">
        <v>1057700</v>
      </c>
    </row>
    <row r="101" spans="1:6" x14ac:dyDescent="0.15">
      <c r="A101" s="558">
        <v>92</v>
      </c>
      <c r="B101" s="559" t="s">
        <v>243</v>
      </c>
      <c r="C101" s="560">
        <v>343700</v>
      </c>
      <c r="D101" s="560">
        <v>422400</v>
      </c>
      <c r="E101" s="560">
        <v>458600</v>
      </c>
      <c r="F101" s="561">
        <v>1224700</v>
      </c>
    </row>
    <row r="102" spans="1:6" x14ac:dyDescent="0.15">
      <c r="A102" s="558">
        <v>93</v>
      </c>
      <c r="B102" s="559" t="s">
        <v>244</v>
      </c>
      <c r="C102" s="560">
        <v>97700</v>
      </c>
      <c r="D102" s="560">
        <v>91800</v>
      </c>
      <c r="E102" s="560">
        <v>447700</v>
      </c>
      <c r="F102" s="561">
        <v>637200</v>
      </c>
    </row>
    <row r="103" spans="1:6" x14ac:dyDescent="0.15">
      <c r="A103" s="558">
        <v>94</v>
      </c>
      <c r="B103" s="559" t="s">
        <v>245</v>
      </c>
      <c r="C103" s="560">
        <v>299800</v>
      </c>
      <c r="D103" s="560">
        <v>235400</v>
      </c>
      <c r="E103" s="560">
        <v>482800</v>
      </c>
      <c r="F103" s="561">
        <v>1018000</v>
      </c>
    </row>
    <row r="104" spans="1:6" x14ac:dyDescent="0.15">
      <c r="A104" s="558">
        <v>95</v>
      </c>
      <c r="B104" s="559" t="s">
        <v>246</v>
      </c>
      <c r="C104" s="560">
        <v>121400</v>
      </c>
      <c r="D104" s="560">
        <v>234400</v>
      </c>
      <c r="E104" s="560">
        <v>378700</v>
      </c>
      <c r="F104" s="561">
        <v>734500</v>
      </c>
    </row>
    <row r="105" spans="1:6" x14ac:dyDescent="0.15">
      <c r="A105" s="558" t="s">
        <v>247</v>
      </c>
      <c r="B105" s="559"/>
      <c r="C105" s="560">
        <v>26995000</v>
      </c>
      <c r="D105" s="560">
        <v>31631700</v>
      </c>
      <c r="E105" s="560">
        <v>59400300</v>
      </c>
      <c r="F105" s="561">
        <v>118027000</v>
      </c>
    </row>
    <row r="106" spans="1:6" ht="14.25" thickBot="1" x14ac:dyDescent="0.2">
      <c r="A106" s="562" t="s">
        <v>248</v>
      </c>
      <c r="B106" s="563"/>
      <c r="C106" s="564">
        <v>47206500</v>
      </c>
      <c r="D106" s="564">
        <v>51952400</v>
      </c>
      <c r="E106" s="564">
        <v>97606000</v>
      </c>
      <c r="F106" s="565">
        <v>196764900</v>
      </c>
    </row>
    <row r="107" spans="1:6" ht="14.25" thickBot="1" x14ac:dyDescent="0.2">
      <c r="A107" s="721" t="s">
        <v>249</v>
      </c>
      <c r="B107" s="722"/>
      <c r="C107" s="570">
        <v>325313300</v>
      </c>
      <c r="D107" s="570">
        <v>492854000</v>
      </c>
      <c r="E107" s="570">
        <v>645634500</v>
      </c>
      <c r="F107" s="571">
        <v>1463801800</v>
      </c>
    </row>
    <row r="108" spans="1:6" ht="14.25" thickBot="1" x14ac:dyDescent="0.2">
      <c r="A108" s="721" t="s">
        <v>287</v>
      </c>
      <c r="B108" s="722"/>
      <c r="C108" s="570">
        <v>309</v>
      </c>
      <c r="D108" s="570">
        <v>275</v>
      </c>
      <c r="E108" s="570">
        <v>430</v>
      </c>
      <c r="F108" s="571">
        <f>SUM(C108:E108)</f>
        <v>1014</v>
      </c>
    </row>
  </sheetData>
  <mergeCells count="3">
    <mergeCell ref="A108:B108"/>
    <mergeCell ref="A2:F2"/>
    <mergeCell ref="A107:B107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8" sqref="H8:H12"/>
    </sheetView>
  </sheetViews>
  <sheetFormatPr defaultRowHeight="13.5" x14ac:dyDescent="0.15"/>
  <cols>
    <col min="2" max="2" width="21.75" bestFit="1" customWidth="1"/>
    <col min="3" max="5" width="14.5" bestFit="1" customWidth="1"/>
    <col min="6" max="6" width="15.375" bestFit="1" customWidth="1"/>
    <col min="8" max="8" width="10.5" bestFit="1" customWidth="1"/>
  </cols>
  <sheetData>
    <row r="1" spans="1:8" x14ac:dyDescent="0.15">
      <c r="A1" s="573"/>
      <c r="B1" s="574"/>
      <c r="C1" s="574"/>
      <c r="D1" s="574"/>
      <c r="E1" s="574"/>
      <c r="F1" s="575" t="s">
        <v>316</v>
      </c>
    </row>
    <row r="2" spans="1:8" ht="18" thickBot="1" x14ac:dyDescent="0.2">
      <c r="A2" s="723" t="s">
        <v>317</v>
      </c>
      <c r="B2" s="723"/>
      <c r="C2" s="723"/>
      <c r="D2" s="723"/>
      <c r="E2" s="723"/>
      <c r="F2" s="723"/>
    </row>
    <row r="3" spans="1:8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8" x14ac:dyDescent="0.15">
      <c r="A4" s="579"/>
      <c r="B4" s="580" t="s">
        <v>194</v>
      </c>
      <c r="C4" s="581" t="s">
        <v>318</v>
      </c>
      <c r="D4" s="581" t="s">
        <v>319</v>
      </c>
      <c r="E4" s="581" t="s">
        <v>320</v>
      </c>
      <c r="F4" s="582"/>
    </row>
    <row r="5" spans="1:8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8" ht="14.25" thickTop="1" x14ac:dyDescent="0.15">
      <c r="A6" s="587">
        <v>1</v>
      </c>
      <c r="B6" s="588" t="s">
        <v>200</v>
      </c>
      <c r="C6" s="589">
        <v>0</v>
      </c>
      <c r="D6" s="589">
        <v>0</v>
      </c>
      <c r="E6" s="589">
        <v>0</v>
      </c>
      <c r="F6" s="590">
        <v>0</v>
      </c>
    </row>
    <row r="7" spans="1:8" x14ac:dyDescent="0.15">
      <c r="A7" s="591">
        <v>2</v>
      </c>
      <c r="B7" s="592" t="s">
        <v>201</v>
      </c>
      <c r="C7" s="593">
        <v>35364900</v>
      </c>
      <c r="D7" s="593">
        <v>35859800</v>
      </c>
      <c r="E7" s="593">
        <v>39135800</v>
      </c>
      <c r="F7" s="594">
        <v>110360500</v>
      </c>
    </row>
    <row r="8" spans="1:8" x14ac:dyDescent="0.15">
      <c r="A8" s="591">
        <v>3</v>
      </c>
      <c r="B8" s="592" t="s">
        <v>321</v>
      </c>
      <c r="C8" s="593">
        <v>42610600</v>
      </c>
      <c r="D8" s="593">
        <v>50123000</v>
      </c>
      <c r="E8" s="593">
        <v>47245600</v>
      </c>
      <c r="F8" s="594">
        <v>139979200</v>
      </c>
      <c r="H8" s="623">
        <f>F8/(F8+F9+F10+F12)</f>
        <v>0.12434839531645017</v>
      </c>
    </row>
    <row r="9" spans="1:8" x14ac:dyDescent="0.15">
      <c r="A9" s="591">
        <v>4</v>
      </c>
      <c r="B9" s="592" t="s">
        <v>202</v>
      </c>
      <c r="C9" s="593">
        <v>67998600</v>
      </c>
      <c r="D9" s="593">
        <v>75936600</v>
      </c>
      <c r="E9" s="593">
        <v>73900100</v>
      </c>
      <c r="F9" s="594">
        <v>217835300</v>
      </c>
      <c r="H9" s="623">
        <f>F9/(F8+F9+F10+F12)</f>
        <v>0.19351067871710595</v>
      </c>
    </row>
    <row r="10" spans="1:8" x14ac:dyDescent="0.15">
      <c r="A10" s="591">
        <v>5</v>
      </c>
      <c r="B10" s="592" t="s">
        <v>322</v>
      </c>
      <c r="C10" s="593">
        <f>41752600-C11</f>
        <v>40909600</v>
      </c>
      <c r="D10" s="593">
        <f>42946300-D11</f>
        <v>41811600</v>
      </c>
      <c r="E10" s="593">
        <f>46967800-E11</f>
        <v>45959000</v>
      </c>
      <c r="F10" s="594">
        <f>SUM(C10:E10)</f>
        <v>128680200</v>
      </c>
      <c r="H10" s="623">
        <f>F10/(F8+F9+F10+F12)</f>
        <v>0.11431110035633774</v>
      </c>
    </row>
    <row r="11" spans="1:8" x14ac:dyDescent="0.15">
      <c r="A11" s="591"/>
      <c r="B11" s="592" t="s">
        <v>323</v>
      </c>
      <c r="C11" s="593">
        <v>843000</v>
      </c>
      <c r="D11" s="593">
        <v>1134700</v>
      </c>
      <c r="E11" s="593">
        <v>1008800</v>
      </c>
      <c r="F11" s="594">
        <f>SUM(C11:E11)</f>
        <v>2986500</v>
      </c>
      <c r="H11" s="623"/>
    </row>
    <row r="12" spans="1:8" x14ac:dyDescent="0.15">
      <c r="A12" s="591">
        <v>6</v>
      </c>
      <c r="B12" s="592" t="s">
        <v>324</v>
      </c>
      <c r="C12" s="593">
        <v>186777200</v>
      </c>
      <c r="D12" s="593">
        <v>208999000</v>
      </c>
      <c r="E12" s="593">
        <v>243430800</v>
      </c>
      <c r="F12" s="594">
        <v>639207000</v>
      </c>
      <c r="H12" s="623">
        <f>F12/(F8+F9+F10+F12)</f>
        <v>0.56782982561010609</v>
      </c>
    </row>
    <row r="13" spans="1:8" x14ac:dyDescent="0.15">
      <c r="A13" s="591" t="s">
        <v>206</v>
      </c>
      <c r="B13" s="592"/>
      <c r="C13" s="593">
        <v>374503900</v>
      </c>
      <c r="D13" s="593">
        <v>413864700</v>
      </c>
      <c r="E13" s="593">
        <v>450680100</v>
      </c>
      <c r="F13" s="594">
        <v>1239048700</v>
      </c>
    </row>
    <row r="14" spans="1:8" ht="14.25" thickBot="1" x14ac:dyDescent="0.2">
      <c r="A14" s="595" t="s">
        <v>207</v>
      </c>
      <c r="B14" s="596"/>
      <c r="C14" s="597">
        <v>374503900</v>
      </c>
      <c r="D14" s="597">
        <v>413864700</v>
      </c>
      <c r="E14" s="597">
        <v>450680100</v>
      </c>
      <c r="F14" s="598">
        <v>1239048700</v>
      </c>
    </row>
    <row r="15" spans="1:8" ht="14.25" thickBot="1" x14ac:dyDescent="0.2">
      <c r="A15" s="599" t="s">
        <v>211</v>
      </c>
      <c r="B15" s="600"/>
      <c r="C15" s="601">
        <v>0</v>
      </c>
      <c r="D15" s="601">
        <v>0</v>
      </c>
      <c r="E15" s="601">
        <v>0</v>
      </c>
      <c r="F15" s="602">
        <v>0</v>
      </c>
    </row>
    <row r="16" spans="1:8" x14ac:dyDescent="0.15">
      <c r="A16" s="603" t="s">
        <v>247</v>
      </c>
      <c r="B16" s="604"/>
      <c r="C16" s="605">
        <v>0</v>
      </c>
      <c r="D16" s="605">
        <v>0</v>
      </c>
      <c r="E16" s="605">
        <v>0</v>
      </c>
      <c r="F16" s="606">
        <v>0</v>
      </c>
    </row>
    <row r="17" spans="1:6" ht="14.25" thickBot="1" x14ac:dyDescent="0.2">
      <c r="A17" s="595" t="s">
        <v>248</v>
      </c>
      <c r="B17" s="596"/>
      <c r="C17" s="597">
        <v>0</v>
      </c>
      <c r="D17" s="597">
        <v>0</v>
      </c>
      <c r="E17" s="597">
        <v>0</v>
      </c>
      <c r="F17" s="598">
        <v>0</v>
      </c>
    </row>
    <row r="18" spans="1:6" ht="14.25" thickBot="1" x14ac:dyDescent="0.2">
      <c r="A18" s="724" t="s">
        <v>249</v>
      </c>
      <c r="B18" s="725"/>
      <c r="C18" s="607">
        <v>374503900</v>
      </c>
      <c r="D18" s="607">
        <v>413864700</v>
      </c>
      <c r="E18" s="607">
        <v>450680100</v>
      </c>
      <c r="F18" s="608">
        <v>1239048700</v>
      </c>
    </row>
  </sheetData>
  <mergeCells count="2">
    <mergeCell ref="A2:F2"/>
    <mergeCell ref="A18:B18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25" sqref="G25"/>
    </sheetView>
  </sheetViews>
  <sheetFormatPr defaultRowHeight="13.5" x14ac:dyDescent="0.15"/>
  <cols>
    <col min="1" max="1" width="16.625" bestFit="1" customWidth="1"/>
    <col min="2" max="2" width="21.75" bestFit="1" customWidth="1"/>
    <col min="3" max="5" width="14.125" bestFit="1" customWidth="1"/>
    <col min="6" max="6" width="14.25" bestFit="1" customWidth="1"/>
  </cols>
  <sheetData>
    <row r="1" spans="1:8" x14ac:dyDescent="0.15">
      <c r="A1" s="573"/>
      <c r="B1" s="574"/>
      <c r="C1" s="574"/>
      <c r="D1" s="574"/>
      <c r="E1" s="574"/>
      <c r="F1" s="575" t="s">
        <v>325</v>
      </c>
    </row>
    <row r="2" spans="1:8" ht="18" thickBot="1" x14ac:dyDescent="0.2">
      <c r="A2" s="723" t="s">
        <v>326</v>
      </c>
      <c r="B2" s="723"/>
      <c r="C2" s="723"/>
      <c r="D2" s="723"/>
      <c r="E2" s="723"/>
      <c r="F2" s="723"/>
    </row>
    <row r="3" spans="1:8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8" x14ac:dyDescent="0.15">
      <c r="A4" s="579"/>
      <c r="B4" s="580" t="s">
        <v>194</v>
      </c>
      <c r="C4" s="581" t="s">
        <v>327</v>
      </c>
      <c r="D4" s="581" t="s">
        <v>328</v>
      </c>
      <c r="E4" s="581" t="s">
        <v>329</v>
      </c>
      <c r="F4" s="582"/>
    </row>
    <row r="5" spans="1:8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8" ht="14.25" thickTop="1" x14ac:dyDescent="0.15">
      <c r="A6" s="587">
        <v>1</v>
      </c>
      <c r="B6" s="588" t="s">
        <v>200</v>
      </c>
      <c r="C6" s="589">
        <v>0</v>
      </c>
      <c r="D6" s="589">
        <v>0</v>
      </c>
      <c r="E6" s="589">
        <v>0</v>
      </c>
      <c r="F6" s="590">
        <v>0</v>
      </c>
    </row>
    <row r="7" spans="1:8" x14ac:dyDescent="0.15">
      <c r="A7" s="591">
        <v>2</v>
      </c>
      <c r="B7" s="592" t="s">
        <v>201</v>
      </c>
      <c r="C7" s="593">
        <v>30738300</v>
      </c>
      <c r="D7" s="593">
        <v>29327100</v>
      </c>
      <c r="E7" s="593">
        <v>28216800</v>
      </c>
      <c r="F7" s="594">
        <v>88282200</v>
      </c>
    </row>
    <row r="8" spans="1:8" x14ac:dyDescent="0.15">
      <c r="A8" s="591">
        <v>3</v>
      </c>
      <c r="B8" s="592" t="s">
        <v>321</v>
      </c>
      <c r="C8" s="593">
        <v>41343300</v>
      </c>
      <c r="D8" s="593">
        <v>38355300</v>
      </c>
      <c r="E8" s="593">
        <v>36053800</v>
      </c>
      <c r="F8" s="594">
        <v>115752400</v>
      </c>
      <c r="H8" s="623">
        <f>F8/(F8+F9+F10+F12)</f>
        <v>0.12072872957732053</v>
      </c>
    </row>
    <row r="9" spans="1:8" x14ac:dyDescent="0.15">
      <c r="A9" s="591">
        <v>4</v>
      </c>
      <c r="B9" s="592" t="s">
        <v>202</v>
      </c>
      <c r="C9" s="593">
        <v>55002200</v>
      </c>
      <c r="D9" s="593">
        <v>42270300</v>
      </c>
      <c r="E9" s="593">
        <v>48896700</v>
      </c>
      <c r="F9" s="594">
        <v>146169200</v>
      </c>
      <c r="H9" s="623">
        <f>F9/(F8+F9+F10+F12)</f>
        <v>0.15245318299519733</v>
      </c>
    </row>
    <row r="10" spans="1:8" x14ac:dyDescent="0.15">
      <c r="A10" s="591">
        <v>5</v>
      </c>
      <c r="B10" s="592" t="s">
        <v>322</v>
      </c>
      <c r="C10" s="593">
        <f>51420300-C11</f>
        <v>50700200</v>
      </c>
      <c r="D10" s="593">
        <f>37567400-D11</f>
        <v>36621300</v>
      </c>
      <c r="E10" s="593">
        <f>36525100-E11</f>
        <v>35700700</v>
      </c>
      <c r="F10" s="594">
        <f>SUM(C10:E10)</f>
        <v>123022200</v>
      </c>
      <c r="H10" s="623">
        <f>F10/(F8+F9+F10+F12)</f>
        <v>0.12831106668895886</v>
      </c>
    </row>
    <row r="11" spans="1:8" x14ac:dyDescent="0.15">
      <c r="A11" s="591"/>
      <c r="B11" s="592" t="s">
        <v>323</v>
      </c>
      <c r="C11" s="593">
        <v>720100</v>
      </c>
      <c r="D11" s="593">
        <v>946100</v>
      </c>
      <c r="E11" s="593">
        <v>824400</v>
      </c>
      <c r="F11" s="594">
        <f>SUM(C11:E11)</f>
        <v>2490600</v>
      </c>
      <c r="H11" s="623"/>
    </row>
    <row r="12" spans="1:8" x14ac:dyDescent="0.15">
      <c r="A12" s="591">
        <v>6</v>
      </c>
      <c r="B12" s="592" t="s">
        <v>324</v>
      </c>
      <c r="C12" s="593">
        <v>259277100</v>
      </c>
      <c r="D12" s="593">
        <v>156790400</v>
      </c>
      <c r="E12" s="593">
        <v>157769600</v>
      </c>
      <c r="F12" s="594">
        <v>573837100</v>
      </c>
      <c r="H12" s="623">
        <f>F12/(F8+F9+F10+F12)</f>
        <v>0.59850702073852324</v>
      </c>
    </row>
    <row r="13" spans="1:8" x14ac:dyDescent="0.15">
      <c r="A13" s="591" t="s">
        <v>206</v>
      </c>
      <c r="B13" s="592"/>
      <c r="C13" s="593">
        <v>437781200</v>
      </c>
      <c r="D13" s="593">
        <v>304310500</v>
      </c>
      <c r="E13" s="593">
        <v>307462000</v>
      </c>
      <c r="F13" s="594">
        <v>1049553700</v>
      </c>
    </row>
    <row r="14" spans="1:8" ht="14.25" thickBot="1" x14ac:dyDescent="0.2">
      <c r="A14" s="595" t="s">
        <v>207</v>
      </c>
      <c r="B14" s="596"/>
      <c r="C14" s="597">
        <v>437781200</v>
      </c>
      <c r="D14" s="597">
        <v>304310500</v>
      </c>
      <c r="E14" s="597">
        <v>307462000</v>
      </c>
      <c r="F14" s="598">
        <v>1049553700</v>
      </c>
    </row>
    <row r="15" spans="1:8" ht="14.25" thickBot="1" x14ac:dyDescent="0.2">
      <c r="A15" s="599" t="s">
        <v>211</v>
      </c>
      <c r="B15" s="600"/>
      <c r="C15" s="601">
        <v>0</v>
      </c>
      <c r="D15" s="601">
        <v>0</v>
      </c>
      <c r="E15" s="601">
        <v>0</v>
      </c>
      <c r="F15" s="602">
        <v>0</v>
      </c>
    </row>
    <row r="16" spans="1:8" x14ac:dyDescent="0.15">
      <c r="A16" s="603" t="s">
        <v>247</v>
      </c>
      <c r="B16" s="604"/>
      <c r="C16" s="605">
        <v>0</v>
      </c>
      <c r="D16" s="605">
        <v>0</v>
      </c>
      <c r="E16" s="605">
        <v>0</v>
      </c>
      <c r="F16" s="606">
        <v>0</v>
      </c>
    </row>
    <row r="17" spans="1:6" ht="14.25" thickBot="1" x14ac:dyDescent="0.2">
      <c r="A17" s="595" t="s">
        <v>248</v>
      </c>
      <c r="B17" s="596"/>
      <c r="C17" s="597">
        <v>0</v>
      </c>
      <c r="D17" s="597">
        <v>0</v>
      </c>
      <c r="E17" s="597">
        <v>0</v>
      </c>
      <c r="F17" s="598">
        <v>0</v>
      </c>
    </row>
    <row r="18" spans="1:6" ht="14.25" thickBot="1" x14ac:dyDescent="0.2">
      <c r="A18" s="724" t="s">
        <v>249</v>
      </c>
      <c r="B18" s="725"/>
      <c r="C18" s="607">
        <v>437781200</v>
      </c>
      <c r="D18" s="607">
        <v>304310500</v>
      </c>
      <c r="E18" s="607">
        <v>307462000</v>
      </c>
      <c r="F18" s="608">
        <v>1049553700</v>
      </c>
    </row>
  </sheetData>
  <mergeCells count="2">
    <mergeCell ref="A2:F2"/>
    <mergeCell ref="A18:B18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opLeftCell="A88" workbookViewId="0">
      <selection activeCell="H8" sqref="H8:H12"/>
    </sheetView>
  </sheetViews>
  <sheetFormatPr defaultRowHeight="13.5" x14ac:dyDescent="0.15"/>
  <cols>
    <col min="1" max="1" width="16.625" bestFit="1" customWidth="1"/>
    <col min="2" max="2" width="28.375" bestFit="1" customWidth="1"/>
    <col min="3" max="5" width="14.5" bestFit="1" customWidth="1"/>
    <col min="6" max="6" width="15.375" bestFit="1" customWidth="1"/>
  </cols>
  <sheetData>
    <row r="1" spans="1:8" x14ac:dyDescent="0.15">
      <c r="A1" s="573"/>
      <c r="B1" s="574"/>
      <c r="C1" s="574"/>
      <c r="D1" s="574"/>
      <c r="E1" s="574"/>
      <c r="F1" s="575" t="s">
        <v>330</v>
      </c>
    </row>
    <row r="2" spans="1:8" ht="18" thickBot="1" x14ac:dyDescent="0.2">
      <c r="A2" s="723" t="s">
        <v>331</v>
      </c>
      <c r="B2" s="723"/>
      <c r="C2" s="723"/>
      <c r="D2" s="723"/>
      <c r="E2" s="723"/>
      <c r="F2" s="723"/>
    </row>
    <row r="3" spans="1:8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8" x14ac:dyDescent="0.15">
      <c r="A4" s="579"/>
      <c r="B4" s="580" t="s">
        <v>194</v>
      </c>
      <c r="C4" s="581" t="s">
        <v>332</v>
      </c>
      <c r="D4" s="581" t="s">
        <v>333</v>
      </c>
      <c r="E4" s="581" t="s">
        <v>334</v>
      </c>
      <c r="F4" s="582"/>
    </row>
    <row r="5" spans="1:8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8" ht="14.25" thickTop="1" x14ac:dyDescent="0.15">
      <c r="A6" s="587">
        <v>1</v>
      </c>
      <c r="B6" s="588" t="s">
        <v>200</v>
      </c>
      <c r="C6" s="589">
        <v>3445300</v>
      </c>
      <c r="D6" s="589">
        <v>3288500</v>
      </c>
      <c r="E6" s="589">
        <v>4757600</v>
      </c>
      <c r="F6" s="590">
        <v>11491400</v>
      </c>
    </row>
    <row r="7" spans="1:8" x14ac:dyDescent="0.15">
      <c r="A7" s="591">
        <v>2</v>
      </c>
      <c r="B7" s="592" t="s">
        <v>201</v>
      </c>
      <c r="C7" s="593">
        <v>37877200</v>
      </c>
      <c r="D7" s="593">
        <v>36212300</v>
      </c>
      <c r="E7" s="593">
        <v>73681700</v>
      </c>
      <c r="F7" s="594">
        <v>147771200</v>
      </c>
    </row>
    <row r="8" spans="1:8" x14ac:dyDescent="0.15">
      <c r="A8" s="591">
        <v>3</v>
      </c>
      <c r="B8" s="592" t="s">
        <v>202</v>
      </c>
      <c r="C8" s="593">
        <v>42633600</v>
      </c>
      <c r="D8" s="593">
        <v>40194600</v>
      </c>
      <c r="E8" s="593">
        <v>67143700</v>
      </c>
      <c r="F8" s="594">
        <v>149971900</v>
      </c>
      <c r="H8" s="623">
        <f>F8/(F8+F9+F11+F12)</f>
        <v>0.14945216515047272</v>
      </c>
    </row>
    <row r="9" spans="1:8" x14ac:dyDescent="0.15">
      <c r="A9" s="591">
        <v>4</v>
      </c>
      <c r="B9" s="592" t="s">
        <v>203</v>
      </c>
      <c r="C9" s="593">
        <f>35818800-+C10</f>
        <v>35229500</v>
      </c>
      <c r="D9" s="593">
        <f>30068500-D10</f>
        <v>29523500</v>
      </c>
      <c r="E9" s="593">
        <f>53377800-E10</f>
        <v>52445200</v>
      </c>
      <c r="F9" s="594">
        <f>SUM(C9:E9)</f>
        <v>117198200</v>
      </c>
      <c r="H9" s="623">
        <f>F9/(F8+F9+F11+F12)</f>
        <v>0.11679204398782793</v>
      </c>
    </row>
    <row r="10" spans="1:8" x14ac:dyDescent="0.15">
      <c r="A10" s="591"/>
      <c r="B10" s="592" t="s">
        <v>323</v>
      </c>
      <c r="C10" s="593">
        <v>589300</v>
      </c>
      <c r="D10" s="593">
        <v>545000</v>
      </c>
      <c r="E10" s="593">
        <v>932600</v>
      </c>
      <c r="F10" s="594">
        <f>SUM(C10:E10)</f>
        <v>2066900</v>
      </c>
      <c r="H10" s="623"/>
    </row>
    <row r="11" spans="1:8" x14ac:dyDescent="0.15">
      <c r="A11" s="591">
        <v>5</v>
      </c>
      <c r="B11" s="592" t="s">
        <v>204</v>
      </c>
      <c r="C11" s="593">
        <v>41147300</v>
      </c>
      <c r="D11" s="593">
        <v>42072200</v>
      </c>
      <c r="E11" s="593">
        <v>59171900</v>
      </c>
      <c r="F11" s="594">
        <v>142391400</v>
      </c>
      <c r="H11" s="623">
        <f>F11/(F8+F9+F11+F12)</f>
        <v>0.14189793573867518</v>
      </c>
    </row>
    <row r="12" spans="1:8" x14ac:dyDescent="0.15">
      <c r="A12" s="591">
        <v>6</v>
      </c>
      <c r="B12" s="592" t="s">
        <v>205</v>
      </c>
      <c r="C12" s="593">
        <v>187848300</v>
      </c>
      <c r="D12" s="593">
        <v>167900600</v>
      </c>
      <c r="E12" s="593">
        <v>238167200</v>
      </c>
      <c r="F12" s="594">
        <v>593916100</v>
      </c>
      <c r="H12" s="623">
        <f>F12/(F8+F9+F11+F12)</f>
        <v>0.59185785512302413</v>
      </c>
    </row>
    <row r="13" spans="1:8" x14ac:dyDescent="0.15">
      <c r="A13" s="591" t="s">
        <v>206</v>
      </c>
      <c r="B13" s="592"/>
      <c r="C13" s="593">
        <v>345325200</v>
      </c>
      <c r="D13" s="593">
        <v>316448200</v>
      </c>
      <c r="E13" s="593">
        <v>491542300</v>
      </c>
      <c r="F13" s="594">
        <v>1153315700</v>
      </c>
    </row>
    <row r="14" spans="1:8" ht="14.25" thickBot="1" x14ac:dyDescent="0.2">
      <c r="A14" s="595" t="s">
        <v>207</v>
      </c>
      <c r="B14" s="596"/>
      <c r="C14" s="597">
        <v>348770500</v>
      </c>
      <c r="D14" s="597">
        <v>319736700</v>
      </c>
      <c r="E14" s="597">
        <v>496299900</v>
      </c>
      <c r="F14" s="598">
        <v>1164807100</v>
      </c>
    </row>
    <row r="15" spans="1:8" x14ac:dyDescent="0.15">
      <c r="A15" s="603">
        <v>7</v>
      </c>
      <c r="B15" s="604" t="s">
        <v>294</v>
      </c>
      <c r="C15" s="605">
        <v>332600</v>
      </c>
      <c r="D15" s="605">
        <v>380300</v>
      </c>
      <c r="E15" s="605">
        <v>396300</v>
      </c>
      <c r="F15" s="606">
        <v>1109200</v>
      </c>
    </row>
    <row r="16" spans="1:8" x14ac:dyDescent="0.15">
      <c r="A16" s="591">
        <v>8</v>
      </c>
      <c r="B16" s="592" t="s">
        <v>295</v>
      </c>
      <c r="C16" s="593">
        <v>83300</v>
      </c>
      <c r="D16" s="593">
        <v>98700</v>
      </c>
      <c r="E16" s="593">
        <v>107900</v>
      </c>
      <c r="F16" s="594">
        <v>289900</v>
      </c>
    </row>
    <row r="17" spans="1:6" x14ac:dyDescent="0.15">
      <c r="A17" s="591">
        <v>9</v>
      </c>
      <c r="B17" s="592" t="s">
        <v>335</v>
      </c>
      <c r="C17" s="593">
        <v>1342200</v>
      </c>
      <c r="D17" s="593">
        <v>1661500</v>
      </c>
      <c r="E17" s="593">
        <v>2224100</v>
      </c>
      <c r="F17" s="594">
        <v>5227800</v>
      </c>
    </row>
    <row r="18" spans="1:6" x14ac:dyDescent="0.15">
      <c r="A18" s="591">
        <v>10</v>
      </c>
      <c r="B18" s="592" t="s">
        <v>256</v>
      </c>
      <c r="C18" s="593">
        <v>300700</v>
      </c>
      <c r="D18" s="593">
        <v>293800</v>
      </c>
      <c r="E18" s="593">
        <v>533500</v>
      </c>
      <c r="F18" s="594">
        <v>1128000</v>
      </c>
    </row>
    <row r="19" spans="1:6" x14ac:dyDescent="0.15">
      <c r="A19" s="591">
        <v>11</v>
      </c>
      <c r="B19" s="592" t="s">
        <v>296</v>
      </c>
      <c r="C19" s="593">
        <v>750100</v>
      </c>
      <c r="D19" s="593">
        <v>793200</v>
      </c>
      <c r="E19" s="593">
        <v>1488400</v>
      </c>
      <c r="F19" s="594">
        <v>3031700</v>
      </c>
    </row>
    <row r="20" spans="1:6" x14ac:dyDescent="0.15">
      <c r="A20" s="591">
        <v>12</v>
      </c>
      <c r="B20" s="592" t="s">
        <v>257</v>
      </c>
      <c r="C20" s="593">
        <v>458800</v>
      </c>
      <c r="D20" s="593">
        <v>358700</v>
      </c>
      <c r="E20" s="593">
        <v>644800</v>
      </c>
      <c r="F20" s="594">
        <v>1462300</v>
      </c>
    </row>
    <row r="21" spans="1:6" x14ac:dyDescent="0.15">
      <c r="A21" s="591">
        <v>13</v>
      </c>
      <c r="B21" s="592" t="s">
        <v>258</v>
      </c>
      <c r="C21" s="593">
        <v>741000</v>
      </c>
      <c r="D21" s="593">
        <v>635800</v>
      </c>
      <c r="E21" s="593">
        <v>1075400</v>
      </c>
      <c r="F21" s="594">
        <v>2452200</v>
      </c>
    </row>
    <row r="22" spans="1:6" x14ac:dyDescent="0.15">
      <c r="A22" s="591">
        <v>14</v>
      </c>
      <c r="B22" s="592" t="s">
        <v>298</v>
      </c>
      <c r="C22" s="593">
        <v>1772700</v>
      </c>
      <c r="D22" s="593">
        <v>1438800</v>
      </c>
      <c r="E22" s="593">
        <v>2173300</v>
      </c>
      <c r="F22" s="594">
        <v>5384800</v>
      </c>
    </row>
    <row r="23" spans="1:6" x14ac:dyDescent="0.15">
      <c r="A23" s="591">
        <v>15</v>
      </c>
      <c r="B23" s="592" t="s">
        <v>260</v>
      </c>
      <c r="C23" s="593">
        <v>2822800</v>
      </c>
      <c r="D23" s="593">
        <v>2334900</v>
      </c>
      <c r="E23" s="593">
        <v>2656100</v>
      </c>
      <c r="F23" s="594">
        <v>7813800</v>
      </c>
    </row>
    <row r="24" spans="1:6" x14ac:dyDescent="0.15">
      <c r="A24" s="591">
        <v>16</v>
      </c>
      <c r="B24" s="592" t="s">
        <v>299</v>
      </c>
      <c r="C24" s="593">
        <v>681100</v>
      </c>
      <c r="D24" s="593">
        <v>728100</v>
      </c>
      <c r="E24" s="593">
        <v>688200</v>
      </c>
      <c r="F24" s="594">
        <v>2097400</v>
      </c>
    </row>
    <row r="25" spans="1:6" x14ac:dyDescent="0.15">
      <c r="A25" s="591">
        <v>17</v>
      </c>
      <c r="B25" s="592" t="s">
        <v>208</v>
      </c>
      <c r="C25" s="593">
        <v>1136600</v>
      </c>
      <c r="D25" s="593">
        <v>1050400</v>
      </c>
      <c r="E25" s="593">
        <v>1995100</v>
      </c>
      <c r="F25" s="594">
        <v>4182100</v>
      </c>
    </row>
    <row r="26" spans="1:6" x14ac:dyDescent="0.15">
      <c r="A26" s="591">
        <v>18</v>
      </c>
      <c r="B26" s="592" t="s">
        <v>300</v>
      </c>
      <c r="C26" s="593">
        <v>1029000</v>
      </c>
      <c r="D26" s="593">
        <v>996700</v>
      </c>
      <c r="E26" s="593">
        <v>1134700</v>
      </c>
      <c r="F26" s="594">
        <v>3160400</v>
      </c>
    </row>
    <row r="27" spans="1:6" x14ac:dyDescent="0.15">
      <c r="A27" s="591">
        <v>19</v>
      </c>
      <c r="B27" s="592" t="s">
        <v>209</v>
      </c>
      <c r="C27" s="593">
        <v>763800</v>
      </c>
      <c r="D27" s="593">
        <v>620500</v>
      </c>
      <c r="E27" s="593">
        <v>1048700</v>
      </c>
      <c r="F27" s="594">
        <v>2433000</v>
      </c>
    </row>
    <row r="28" spans="1:6" x14ac:dyDescent="0.15">
      <c r="A28" s="591">
        <v>20</v>
      </c>
      <c r="B28" s="592" t="s">
        <v>336</v>
      </c>
      <c r="C28" s="593">
        <v>1539700</v>
      </c>
      <c r="D28" s="593">
        <v>1457200</v>
      </c>
      <c r="E28" s="593">
        <v>1655000</v>
      </c>
      <c r="F28" s="594">
        <v>4651900</v>
      </c>
    </row>
    <row r="29" spans="1:6" x14ac:dyDescent="0.15">
      <c r="A29" s="591">
        <v>21</v>
      </c>
      <c r="B29" s="592" t="s">
        <v>261</v>
      </c>
      <c r="C29" s="593">
        <v>797500</v>
      </c>
      <c r="D29" s="593">
        <v>617900</v>
      </c>
      <c r="E29" s="593">
        <v>757700</v>
      </c>
      <c r="F29" s="594">
        <v>2173100</v>
      </c>
    </row>
    <row r="30" spans="1:6" x14ac:dyDescent="0.15">
      <c r="A30" s="591">
        <v>22</v>
      </c>
      <c r="B30" s="592" t="s">
        <v>262</v>
      </c>
      <c r="C30" s="593">
        <v>546300</v>
      </c>
      <c r="D30" s="593">
        <v>532700</v>
      </c>
      <c r="E30" s="593">
        <v>349000</v>
      </c>
      <c r="F30" s="594">
        <v>1428000</v>
      </c>
    </row>
    <row r="31" spans="1:6" x14ac:dyDescent="0.15">
      <c r="A31" s="591">
        <v>23</v>
      </c>
      <c r="B31" s="592" t="s">
        <v>337</v>
      </c>
      <c r="C31" s="593">
        <v>1418800</v>
      </c>
      <c r="D31" s="593">
        <v>1351400</v>
      </c>
      <c r="E31" s="593">
        <v>1514800</v>
      </c>
      <c r="F31" s="594">
        <v>4285000</v>
      </c>
    </row>
    <row r="32" spans="1:6" x14ac:dyDescent="0.15">
      <c r="A32" s="591">
        <v>24</v>
      </c>
      <c r="B32" s="592" t="s">
        <v>210</v>
      </c>
      <c r="C32" s="593">
        <v>70700</v>
      </c>
      <c r="D32" s="593">
        <v>51000</v>
      </c>
      <c r="E32" s="593">
        <v>453300</v>
      </c>
      <c r="F32" s="594">
        <v>575000</v>
      </c>
    </row>
    <row r="33" spans="1:6" x14ac:dyDescent="0.15">
      <c r="A33" s="591">
        <v>25</v>
      </c>
      <c r="B33" s="592" t="s">
        <v>301</v>
      </c>
      <c r="C33" s="593">
        <v>986700</v>
      </c>
      <c r="D33" s="593">
        <v>1135500</v>
      </c>
      <c r="E33" s="593">
        <v>1333300</v>
      </c>
      <c r="F33" s="594">
        <v>3455500</v>
      </c>
    </row>
    <row r="34" spans="1:6" x14ac:dyDescent="0.15">
      <c r="A34" s="591">
        <v>26</v>
      </c>
      <c r="B34" s="592" t="s">
        <v>302</v>
      </c>
      <c r="C34" s="593">
        <v>375200</v>
      </c>
      <c r="D34" s="593">
        <v>230300</v>
      </c>
      <c r="E34" s="593">
        <v>554700</v>
      </c>
      <c r="F34" s="594">
        <v>1160200</v>
      </c>
    </row>
    <row r="35" spans="1:6" x14ac:dyDescent="0.15">
      <c r="A35" s="591">
        <v>27</v>
      </c>
      <c r="B35" s="592" t="s">
        <v>304</v>
      </c>
      <c r="C35" s="593">
        <v>247700</v>
      </c>
      <c r="D35" s="593">
        <v>282100</v>
      </c>
      <c r="E35" s="593">
        <v>294900</v>
      </c>
      <c r="F35" s="594">
        <v>824700</v>
      </c>
    </row>
    <row r="36" spans="1:6" x14ac:dyDescent="0.15">
      <c r="A36" s="591">
        <v>28</v>
      </c>
      <c r="B36" s="592" t="s">
        <v>263</v>
      </c>
      <c r="C36" s="593">
        <v>206300</v>
      </c>
      <c r="D36" s="593">
        <v>155400</v>
      </c>
      <c r="E36" s="593">
        <v>280100</v>
      </c>
      <c r="F36" s="594">
        <v>641800</v>
      </c>
    </row>
    <row r="37" spans="1:6" x14ac:dyDescent="0.15">
      <c r="A37" s="591">
        <v>29</v>
      </c>
      <c r="B37" s="592" t="s">
        <v>264</v>
      </c>
      <c r="C37" s="593">
        <v>757000</v>
      </c>
      <c r="D37" s="593">
        <v>821600</v>
      </c>
      <c r="E37" s="593">
        <v>1323000</v>
      </c>
      <c r="F37" s="594">
        <v>2901600</v>
      </c>
    </row>
    <row r="38" spans="1:6" x14ac:dyDescent="0.15">
      <c r="A38" s="591">
        <v>30</v>
      </c>
      <c r="B38" s="592" t="s">
        <v>305</v>
      </c>
      <c r="C38" s="593">
        <v>953400</v>
      </c>
      <c r="D38" s="593">
        <v>1172700</v>
      </c>
      <c r="E38" s="593">
        <v>1717500</v>
      </c>
      <c r="F38" s="594">
        <v>3843600</v>
      </c>
    </row>
    <row r="39" spans="1:6" x14ac:dyDescent="0.15">
      <c r="A39" s="591">
        <v>31</v>
      </c>
      <c r="B39" s="592" t="s">
        <v>265</v>
      </c>
      <c r="C39" s="593">
        <v>428100</v>
      </c>
      <c r="D39" s="593">
        <v>339300</v>
      </c>
      <c r="E39" s="593">
        <v>1117000</v>
      </c>
      <c r="F39" s="594">
        <v>1884400</v>
      </c>
    </row>
    <row r="40" spans="1:6" x14ac:dyDescent="0.15">
      <c r="A40" s="591">
        <v>32</v>
      </c>
      <c r="B40" s="592" t="s">
        <v>266</v>
      </c>
      <c r="C40" s="593">
        <v>805000</v>
      </c>
      <c r="D40" s="593">
        <v>713100</v>
      </c>
      <c r="E40" s="593">
        <v>1145600</v>
      </c>
      <c r="F40" s="594">
        <v>2663700</v>
      </c>
    </row>
    <row r="41" spans="1:6" ht="14.25" thickBot="1" x14ac:dyDescent="0.2">
      <c r="A41" s="595" t="s">
        <v>211</v>
      </c>
      <c r="B41" s="596"/>
      <c r="C41" s="597">
        <v>21347100</v>
      </c>
      <c r="D41" s="597">
        <v>20251600</v>
      </c>
      <c r="E41" s="597">
        <v>28662400</v>
      </c>
      <c r="F41" s="598">
        <v>70261100</v>
      </c>
    </row>
    <row r="42" spans="1:6" x14ac:dyDescent="0.15">
      <c r="A42" s="603">
        <v>33</v>
      </c>
      <c r="B42" s="604" t="s">
        <v>212</v>
      </c>
      <c r="C42" s="605">
        <v>117600</v>
      </c>
      <c r="D42" s="605">
        <v>152900</v>
      </c>
      <c r="E42" s="605">
        <v>181100</v>
      </c>
      <c r="F42" s="606">
        <v>451600</v>
      </c>
    </row>
    <row r="43" spans="1:6" x14ac:dyDescent="0.15">
      <c r="A43" s="591">
        <v>34</v>
      </c>
      <c r="B43" s="592" t="s">
        <v>213</v>
      </c>
      <c r="C43" s="593">
        <v>239100</v>
      </c>
      <c r="D43" s="593">
        <v>290100</v>
      </c>
      <c r="E43" s="593">
        <v>501500</v>
      </c>
      <c r="F43" s="594">
        <v>1030700</v>
      </c>
    </row>
    <row r="44" spans="1:6" x14ac:dyDescent="0.15">
      <c r="A44" s="591">
        <v>35</v>
      </c>
      <c r="B44" s="592" t="s">
        <v>307</v>
      </c>
      <c r="C44" s="593">
        <v>163500</v>
      </c>
      <c r="D44" s="593">
        <v>205200</v>
      </c>
      <c r="E44" s="593">
        <v>199600</v>
      </c>
      <c r="F44" s="594">
        <v>568300</v>
      </c>
    </row>
    <row r="45" spans="1:6" x14ac:dyDescent="0.15">
      <c r="A45" s="591">
        <v>36</v>
      </c>
      <c r="B45" s="592" t="s">
        <v>308</v>
      </c>
      <c r="C45" s="593">
        <v>902000</v>
      </c>
      <c r="D45" s="593">
        <v>926700</v>
      </c>
      <c r="E45" s="593">
        <v>1090000</v>
      </c>
      <c r="F45" s="594">
        <v>2918700</v>
      </c>
    </row>
    <row r="46" spans="1:6" x14ac:dyDescent="0.15">
      <c r="A46" s="591">
        <v>37</v>
      </c>
      <c r="B46" s="592" t="s">
        <v>309</v>
      </c>
      <c r="C46" s="593">
        <v>182000</v>
      </c>
      <c r="D46" s="593">
        <v>190600</v>
      </c>
      <c r="E46" s="593">
        <v>257700</v>
      </c>
      <c r="F46" s="594">
        <v>630300</v>
      </c>
    </row>
    <row r="47" spans="1:6" x14ac:dyDescent="0.15">
      <c r="A47" s="591">
        <v>38</v>
      </c>
      <c r="B47" s="592" t="s">
        <v>267</v>
      </c>
      <c r="C47" s="593">
        <v>271800</v>
      </c>
      <c r="D47" s="593">
        <v>290500</v>
      </c>
      <c r="E47" s="593">
        <v>472000</v>
      </c>
      <c r="F47" s="594">
        <v>1034300</v>
      </c>
    </row>
    <row r="48" spans="1:6" x14ac:dyDescent="0.15">
      <c r="A48" s="591">
        <v>39</v>
      </c>
      <c r="B48" s="592" t="s">
        <v>214</v>
      </c>
      <c r="C48" s="593">
        <v>141000</v>
      </c>
      <c r="D48" s="593">
        <v>78100</v>
      </c>
      <c r="E48" s="593">
        <v>782600</v>
      </c>
      <c r="F48" s="594">
        <v>1001700</v>
      </c>
    </row>
    <row r="49" spans="1:6" x14ac:dyDescent="0.15">
      <c r="A49" s="591">
        <v>40</v>
      </c>
      <c r="B49" s="592" t="s">
        <v>268</v>
      </c>
      <c r="C49" s="593">
        <v>268400</v>
      </c>
      <c r="D49" s="593">
        <v>212700</v>
      </c>
      <c r="E49" s="593">
        <v>378000</v>
      </c>
      <c r="F49" s="594">
        <v>859100</v>
      </c>
    </row>
    <row r="50" spans="1:6" x14ac:dyDescent="0.15">
      <c r="A50" s="591">
        <v>41</v>
      </c>
      <c r="B50" s="592" t="s">
        <v>310</v>
      </c>
      <c r="C50" s="593">
        <v>169800</v>
      </c>
      <c r="D50" s="593">
        <v>190500</v>
      </c>
      <c r="E50" s="593">
        <v>491400</v>
      </c>
      <c r="F50" s="594">
        <v>851700</v>
      </c>
    </row>
    <row r="51" spans="1:6" x14ac:dyDescent="0.15">
      <c r="A51" s="591">
        <v>42</v>
      </c>
      <c r="B51" s="592" t="s">
        <v>311</v>
      </c>
      <c r="C51" s="593">
        <v>234300</v>
      </c>
      <c r="D51" s="593">
        <v>210400</v>
      </c>
      <c r="E51" s="593">
        <v>243400</v>
      </c>
      <c r="F51" s="594">
        <v>688100</v>
      </c>
    </row>
    <row r="52" spans="1:6" x14ac:dyDescent="0.15">
      <c r="A52" s="591">
        <v>43</v>
      </c>
      <c r="B52" s="592" t="s">
        <v>215</v>
      </c>
      <c r="C52" s="593">
        <v>272400</v>
      </c>
      <c r="D52" s="593">
        <v>223400</v>
      </c>
      <c r="E52" s="593">
        <v>387400</v>
      </c>
      <c r="F52" s="594">
        <v>883200</v>
      </c>
    </row>
    <row r="53" spans="1:6" x14ac:dyDescent="0.15">
      <c r="A53" s="591">
        <v>44</v>
      </c>
      <c r="B53" s="592" t="s">
        <v>269</v>
      </c>
      <c r="C53" s="593">
        <v>107000</v>
      </c>
      <c r="D53" s="593">
        <v>214100</v>
      </c>
      <c r="E53" s="593">
        <v>342200</v>
      </c>
      <c r="F53" s="594">
        <v>663300</v>
      </c>
    </row>
    <row r="54" spans="1:6" x14ac:dyDescent="0.15">
      <c r="A54" s="591">
        <v>45</v>
      </c>
      <c r="B54" s="592" t="s">
        <v>270</v>
      </c>
      <c r="C54" s="593">
        <v>321500</v>
      </c>
      <c r="D54" s="593">
        <v>349400</v>
      </c>
      <c r="E54" s="593">
        <v>532100</v>
      </c>
      <c r="F54" s="594">
        <v>1203000</v>
      </c>
    </row>
    <row r="55" spans="1:6" x14ac:dyDescent="0.15">
      <c r="A55" s="591">
        <v>46</v>
      </c>
      <c r="B55" s="592" t="s">
        <v>338</v>
      </c>
      <c r="C55" s="593">
        <v>316700</v>
      </c>
      <c r="D55" s="593">
        <v>229800</v>
      </c>
      <c r="E55" s="593">
        <v>216100</v>
      </c>
      <c r="F55" s="594">
        <v>762600</v>
      </c>
    </row>
    <row r="56" spans="1:6" x14ac:dyDescent="0.15">
      <c r="A56" s="591">
        <v>47</v>
      </c>
      <c r="B56" s="592" t="s">
        <v>217</v>
      </c>
      <c r="C56" s="593">
        <v>245400</v>
      </c>
      <c r="D56" s="593">
        <v>301500</v>
      </c>
      <c r="E56" s="593">
        <v>294400</v>
      </c>
      <c r="F56" s="594">
        <v>841300</v>
      </c>
    </row>
    <row r="57" spans="1:6" x14ac:dyDescent="0.15">
      <c r="A57" s="591">
        <v>48</v>
      </c>
      <c r="B57" s="592" t="s">
        <v>218</v>
      </c>
      <c r="C57" s="593">
        <v>1128300</v>
      </c>
      <c r="D57" s="593">
        <v>999100</v>
      </c>
      <c r="E57" s="593">
        <v>1670500</v>
      </c>
      <c r="F57" s="594">
        <v>3797900</v>
      </c>
    </row>
    <row r="58" spans="1:6" x14ac:dyDescent="0.15">
      <c r="A58" s="591">
        <v>49</v>
      </c>
      <c r="B58" s="592" t="s">
        <v>219</v>
      </c>
      <c r="C58" s="593">
        <v>453200</v>
      </c>
      <c r="D58" s="593">
        <v>725200</v>
      </c>
      <c r="E58" s="593">
        <v>1093600</v>
      </c>
      <c r="F58" s="594">
        <v>2272000</v>
      </c>
    </row>
    <row r="59" spans="1:6" x14ac:dyDescent="0.15">
      <c r="A59" s="591">
        <v>50</v>
      </c>
      <c r="B59" s="592" t="s">
        <v>271</v>
      </c>
      <c r="C59" s="593">
        <v>1563300</v>
      </c>
      <c r="D59" s="593">
        <v>768800</v>
      </c>
      <c r="E59" s="593">
        <v>1455200</v>
      </c>
      <c r="F59" s="594">
        <v>3787300</v>
      </c>
    </row>
    <row r="60" spans="1:6" x14ac:dyDescent="0.15">
      <c r="A60" s="591">
        <v>51</v>
      </c>
      <c r="B60" s="592" t="s">
        <v>272</v>
      </c>
      <c r="C60" s="593">
        <v>142200</v>
      </c>
      <c r="D60" s="593">
        <v>169100</v>
      </c>
      <c r="E60" s="593">
        <v>355200</v>
      </c>
      <c r="F60" s="594">
        <v>666500</v>
      </c>
    </row>
    <row r="61" spans="1:6" x14ac:dyDescent="0.15">
      <c r="A61" s="591">
        <v>52</v>
      </c>
      <c r="B61" s="592" t="s">
        <v>220</v>
      </c>
      <c r="C61" s="593">
        <v>669900</v>
      </c>
      <c r="D61" s="593">
        <v>608700</v>
      </c>
      <c r="E61" s="593">
        <v>960000</v>
      </c>
      <c r="F61" s="594">
        <v>2238600</v>
      </c>
    </row>
    <row r="62" spans="1:6" x14ac:dyDescent="0.15">
      <c r="A62" s="591">
        <v>53</v>
      </c>
      <c r="B62" s="592" t="s">
        <v>221</v>
      </c>
      <c r="C62" s="593">
        <v>277200</v>
      </c>
      <c r="D62" s="593">
        <v>199800</v>
      </c>
      <c r="E62" s="593">
        <v>342600</v>
      </c>
      <c r="F62" s="594">
        <v>819600</v>
      </c>
    </row>
    <row r="63" spans="1:6" x14ac:dyDescent="0.15">
      <c r="A63" s="591">
        <v>54</v>
      </c>
      <c r="B63" s="592" t="s">
        <v>222</v>
      </c>
      <c r="C63" s="593">
        <v>2433100</v>
      </c>
      <c r="D63" s="593">
        <v>3073900</v>
      </c>
      <c r="E63" s="593">
        <v>4517200</v>
      </c>
      <c r="F63" s="594">
        <v>10024200</v>
      </c>
    </row>
    <row r="64" spans="1:6" x14ac:dyDescent="0.15">
      <c r="A64" s="591">
        <v>55</v>
      </c>
      <c r="B64" s="592" t="s">
        <v>223</v>
      </c>
      <c r="C64" s="593">
        <v>206200</v>
      </c>
      <c r="D64" s="593">
        <v>244900</v>
      </c>
      <c r="E64" s="593">
        <v>492100</v>
      </c>
      <c r="F64" s="594">
        <v>943200</v>
      </c>
    </row>
    <row r="65" spans="1:6" x14ac:dyDescent="0.15">
      <c r="A65" s="591">
        <v>56</v>
      </c>
      <c r="B65" s="592" t="s">
        <v>224</v>
      </c>
      <c r="C65" s="593">
        <v>154800</v>
      </c>
      <c r="D65" s="593">
        <v>242700</v>
      </c>
      <c r="E65" s="593">
        <v>258800</v>
      </c>
      <c r="F65" s="594">
        <v>656300</v>
      </c>
    </row>
    <row r="66" spans="1:6" x14ac:dyDescent="0.15">
      <c r="A66" s="591">
        <v>57</v>
      </c>
      <c r="B66" s="592" t="s">
        <v>226</v>
      </c>
      <c r="C66" s="593">
        <v>352000</v>
      </c>
      <c r="D66" s="593">
        <v>505600</v>
      </c>
      <c r="E66" s="593">
        <v>562800</v>
      </c>
      <c r="F66" s="594">
        <v>1420400</v>
      </c>
    </row>
    <row r="67" spans="1:6" x14ac:dyDescent="0.15">
      <c r="A67" s="591">
        <v>58</v>
      </c>
      <c r="B67" s="592" t="s">
        <v>273</v>
      </c>
      <c r="C67" s="593">
        <v>511200</v>
      </c>
      <c r="D67" s="593">
        <v>715400</v>
      </c>
      <c r="E67" s="593">
        <v>1073500</v>
      </c>
      <c r="F67" s="594">
        <v>2300100</v>
      </c>
    </row>
    <row r="68" spans="1:6" x14ac:dyDescent="0.15">
      <c r="A68" s="591">
        <v>59</v>
      </c>
      <c r="B68" s="592" t="s">
        <v>227</v>
      </c>
      <c r="C68" s="593">
        <v>695000</v>
      </c>
      <c r="D68" s="593">
        <v>683800</v>
      </c>
      <c r="E68" s="593">
        <v>924300</v>
      </c>
      <c r="F68" s="594">
        <v>2303100</v>
      </c>
    </row>
    <row r="69" spans="1:6" x14ac:dyDescent="0.15">
      <c r="A69" s="591">
        <v>60</v>
      </c>
      <c r="B69" s="592" t="s">
        <v>228</v>
      </c>
      <c r="C69" s="593">
        <v>475400</v>
      </c>
      <c r="D69" s="593">
        <v>463900</v>
      </c>
      <c r="E69" s="593">
        <v>761900</v>
      </c>
      <c r="F69" s="594">
        <v>1701200</v>
      </c>
    </row>
    <row r="70" spans="1:6" x14ac:dyDescent="0.15">
      <c r="A70" s="591">
        <v>61</v>
      </c>
      <c r="B70" s="592" t="s">
        <v>229</v>
      </c>
      <c r="C70" s="593">
        <v>544200</v>
      </c>
      <c r="D70" s="593">
        <v>857300</v>
      </c>
      <c r="E70" s="593">
        <v>3392700</v>
      </c>
      <c r="F70" s="594">
        <v>4794200</v>
      </c>
    </row>
    <row r="71" spans="1:6" x14ac:dyDescent="0.15">
      <c r="A71" s="591">
        <v>62</v>
      </c>
      <c r="B71" s="592" t="s">
        <v>274</v>
      </c>
      <c r="C71" s="593">
        <v>762000</v>
      </c>
      <c r="D71" s="593">
        <v>1160800</v>
      </c>
      <c r="E71" s="593">
        <v>1769000</v>
      </c>
      <c r="F71" s="594">
        <v>3691800</v>
      </c>
    </row>
    <row r="72" spans="1:6" x14ac:dyDescent="0.15">
      <c r="A72" s="591">
        <v>63</v>
      </c>
      <c r="B72" s="592" t="s">
        <v>275</v>
      </c>
      <c r="C72" s="593">
        <v>289300</v>
      </c>
      <c r="D72" s="593">
        <v>351000</v>
      </c>
      <c r="E72" s="593">
        <v>386100</v>
      </c>
      <c r="F72" s="594">
        <v>1026400</v>
      </c>
    </row>
    <row r="73" spans="1:6" x14ac:dyDescent="0.15">
      <c r="A73" s="591">
        <v>64</v>
      </c>
      <c r="B73" s="592" t="s">
        <v>276</v>
      </c>
      <c r="C73" s="593">
        <v>1025700</v>
      </c>
      <c r="D73" s="593">
        <v>1104100</v>
      </c>
      <c r="E73" s="593">
        <v>1649900</v>
      </c>
      <c r="F73" s="594">
        <v>3779700</v>
      </c>
    </row>
    <row r="74" spans="1:6" x14ac:dyDescent="0.15">
      <c r="A74" s="591">
        <v>65</v>
      </c>
      <c r="B74" s="592" t="s">
        <v>277</v>
      </c>
      <c r="C74" s="593">
        <v>81100</v>
      </c>
      <c r="D74" s="593">
        <v>153400</v>
      </c>
      <c r="E74" s="593">
        <v>137000</v>
      </c>
      <c r="F74" s="594">
        <v>371500</v>
      </c>
    </row>
    <row r="75" spans="1:6" x14ac:dyDescent="0.15">
      <c r="A75" s="591">
        <v>66</v>
      </c>
      <c r="B75" s="592" t="s">
        <v>230</v>
      </c>
      <c r="C75" s="593">
        <v>283900</v>
      </c>
      <c r="D75" s="593">
        <v>184900</v>
      </c>
      <c r="E75" s="593">
        <v>312000</v>
      </c>
      <c r="F75" s="594">
        <v>780800</v>
      </c>
    </row>
    <row r="76" spans="1:6" x14ac:dyDescent="0.15">
      <c r="A76" s="591">
        <v>67</v>
      </c>
      <c r="B76" s="592" t="s">
        <v>278</v>
      </c>
      <c r="C76" s="593">
        <v>219900</v>
      </c>
      <c r="D76" s="593">
        <v>151600</v>
      </c>
      <c r="E76" s="593">
        <v>265700</v>
      </c>
      <c r="F76" s="594">
        <v>637200</v>
      </c>
    </row>
    <row r="77" spans="1:6" x14ac:dyDescent="0.15">
      <c r="A77" s="591">
        <v>68</v>
      </c>
      <c r="B77" s="592" t="s">
        <v>231</v>
      </c>
      <c r="C77" s="593">
        <v>279000</v>
      </c>
      <c r="D77" s="593">
        <v>270100</v>
      </c>
      <c r="E77" s="593">
        <v>481100</v>
      </c>
      <c r="F77" s="594">
        <v>1030200</v>
      </c>
    </row>
    <row r="78" spans="1:6" x14ac:dyDescent="0.15">
      <c r="A78" s="591">
        <v>69</v>
      </c>
      <c r="B78" s="592" t="s">
        <v>339</v>
      </c>
      <c r="C78" s="593">
        <v>419700</v>
      </c>
      <c r="D78" s="593">
        <v>310200</v>
      </c>
      <c r="E78" s="593">
        <v>475300</v>
      </c>
      <c r="F78" s="594">
        <v>1205200</v>
      </c>
    </row>
    <row r="79" spans="1:6" x14ac:dyDescent="0.15">
      <c r="A79" s="591">
        <v>70</v>
      </c>
      <c r="B79" s="592" t="s">
        <v>279</v>
      </c>
      <c r="C79" s="593">
        <v>198100</v>
      </c>
      <c r="D79" s="593">
        <v>231600</v>
      </c>
      <c r="E79" s="593">
        <v>388000</v>
      </c>
      <c r="F79" s="594">
        <v>817700</v>
      </c>
    </row>
    <row r="80" spans="1:6" x14ac:dyDescent="0.15">
      <c r="A80" s="591">
        <v>71</v>
      </c>
      <c r="B80" s="592" t="s">
        <v>312</v>
      </c>
      <c r="C80" s="593">
        <v>425600</v>
      </c>
      <c r="D80" s="593">
        <v>447700</v>
      </c>
      <c r="E80" s="593">
        <v>517800</v>
      </c>
      <c r="F80" s="594">
        <v>1391100</v>
      </c>
    </row>
    <row r="81" spans="1:6" x14ac:dyDescent="0.15">
      <c r="A81" s="591">
        <v>72</v>
      </c>
      <c r="B81" s="592" t="s">
        <v>280</v>
      </c>
      <c r="C81" s="593">
        <v>86800</v>
      </c>
      <c r="D81" s="593">
        <v>73800</v>
      </c>
      <c r="E81" s="593">
        <v>128100</v>
      </c>
      <c r="F81" s="594">
        <v>288700</v>
      </c>
    </row>
    <row r="82" spans="1:6" x14ac:dyDescent="0.15">
      <c r="A82" s="591">
        <v>73</v>
      </c>
      <c r="B82" s="592" t="s">
        <v>281</v>
      </c>
      <c r="C82" s="593">
        <v>525100</v>
      </c>
      <c r="D82" s="593">
        <v>393700</v>
      </c>
      <c r="E82" s="593">
        <v>593600</v>
      </c>
      <c r="F82" s="594">
        <v>1512400</v>
      </c>
    </row>
    <row r="83" spans="1:6" x14ac:dyDescent="0.15">
      <c r="A83" s="591">
        <v>74</v>
      </c>
      <c r="B83" s="592" t="s">
        <v>313</v>
      </c>
      <c r="C83" s="593">
        <v>122600</v>
      </c>
      <c r="D83" s="593">
        <v>130600</v>
      </c>
      <c r="E83" s="593">
        <v>116400</v>
      </c>
      <c r="F83" s="594">
        <v>369600</v>
      </c>
    </row>
    <row r="84" spans="1:6" x14ac:dyDescent="0.15">
      <c r="A84" s="591">
        <v>75</v>
      </c>
      <c r="B84" s="592" t="s">
        <v>232</v>
      </c>
      <c r="C84" s="593">
        <v>311000</v>
      </c>
      <c r="D84" s="593">
        <v>402500</v>
      </c>
      <c r="E84" s="593">
        <v>754300</v>
      </c>
      <c r="F84" s="594">
        <v>1467800</v>
      </c>
    </row>
    <row r="85" spans="1:6" x14ac:dyDescent="0.15">
      <c r="A85" s="591">
        <v>76</v>
      </c>
      <c r="B85" s="592" t="s">
        <v>282</v>
      </c>
      <c r="C85" s="593">
        <v>433500</v>
      </c>
      <c r="D85" s="593">
        <v>411400</v>
      </c>
      <c r="E85" s="593">
        <v>972800</v>
      </c>
      <c r="F85" s="594">
        <v>1817700</v>
      </c>
    </row>
    <row r="86" spans="1:6" x14ac:dyDescent="0.15">
      <c r="A86" s="591">
        <v>77</v>
      </c>
      <c r="B86" s="592" t="s">
        <v>233</v>
      </c>
      <c r="C86" s="593">
        <v>448200</v>
      </c>
      <c r="D86" s="593">
        <v>445900</v>
      </c>
      <c r="E86" s="593">
        <v>763600</v>
      </c>
      <c r="F86" s="594">
        <v>1657700</v>
      </c>
    </row>
    <row r="87" spans="1:6" x14ac:dyDescent="0.15">
      <c r="A87" s="591">
        <v>78</v>
      </c>
      <c r="B87" s="592" t="s">
        <v>234</v>
      </c>
      <c r="C87" s="593">
        <v>188900</v>
      </c>
      <c r="D87" s="593">
        <v>117900</v>
      </c>
      <c r="E87" s="593">
        <v>650300</v>
      </c>
      <c r="F87" s="594">
        <v>957100</v>
      </c>
    </row>
    <row r="88" spans="1:6" x14ac:dyDescent="0.15">
      <c r="A88" s="591">
        <v>79</v>
      </c>
      <c r="B88" s="592" t="s">
        <v>283</v>
      </c>
      <c r="C88" s="593">
        <v>268100</v>
      </c>
      <c r="D88" s="593">
        <v>615400</v>
      </c>
      <c r="E88" s="593">
        <v>414100</v>
      </c>
      <c r="F88" s="594">
        <v>1297600</v>
      </c>
    </row>
    <row r="89" spans="1:6" x14ac:dyDescent="0.15">
      <c r="A89" s="591">
        <v>80</v>
      </c>
      <c r="B89" s="592" t="s">
        <v>284</v>
      </c>
      <c r="C89" s="593"/>
      <c r="D89" s="593"/>
      <c r="E89" s="593">
        <v>72700</v>
      </c>
      <c r="F89" s="594">
        <v>72700</v>
      </c>
    </row>
    <row r="90" spans="1:6" x14ac:dyDescent="0.15">
      <c r="A90" s="591">
        <v>81</v>
      </c>
      <c r="B90" s="592" t="s">
        <v>314</v>
      </c>
      <c r="C90" s="593">
        <v>232500</v>
      </c>
      <c r="D90" s="593">
        <v>180700</v>
      </c>
      <c r="E90" s="593">
        <v>300100</v>
      </c>
      <c r="F90" s="594">
        <v>713300</v>
      </c>
    </row>
    <row r="91" spans="1:6" x14ac:dyDescent="0.15">
      <c r="A91" s="591">
        <v>82</v>
      </c>
      <c r="B91" s="592" t="s">
        <v>285</v>
      </c>
      <c r="C91" s="593">
        <v>150100</v>
      </c>
      <c r="D91" s="593">
        <v>133400</v>
      </c>
      <c r="E91" s="593">
        <v>124200</v>
      </c>
      <c r="F91" s="594">
        <v>407700</v>
      </c>
    </row>
    <row r="92" spans="1:6" x14ac:dyDescent="0.15">
      <c r="A92" s="591">
        <v>83</v>
      </c>
      <c r="B92" s="592" t="s">
        <v>286</v>
      </c>
      <c r="C92" s="593">
        <v>402600</v>
      </c>
      <c r="D92" s="593">
        <v>292400</v>
      </c>
      <c r="E92" s="593">
        <v>888800</v>
      </c>
      <c r="F92" s="594">
        <v>1583800</v>
      </c>
    </row>
    <row r="93" spans="1:6" x14ac:dyDescent="0.15">
      <c r="A93" s="591">
        <v>84</v>
      </c>
      <c r="B93" s="592" t="s">
        <v>235</v>
      </c>
      <c r="C93" s="593">
        <v>700300</v>
      </c>
      <c r="D93" s="593">
        <v>841300</v>
      </c>
      <c r="E93" s="593">
        <v>1118500</v>
      </c>
      <c r="F93" s="594">
        <v>2660100</v>
      </c>
    </row>
    <row r="94" spans="1:6" x14ac:dyDescent="0.15">
      <c r="A94" s="591">
        <v>85</v>
      </c>
      <c r="B94" s="592" t="s">
        <v>236</v>
      </c>
      <c r="C94" s="593">
        <v>565300</v>
      </c>
      <c r="D94" s="593">
        <v>552000</v>
      </c>
      <c r="E94" s="593">
        <v>845100</v>
      </c>
      <c r="F94" s="594">
        <v>1962400</v>
      </c>
    </row>
    <row r="95" spans="1:6" x14ac:dyDescent="0.15">
      <c r="A95" s="591">
        <v>86</v>
      </c>
      <c r="B95" s="592" t="s">
        <v>237</v>
      </c>
      <c r="C95" s="593">
        <v>267200</v>
      </c>
      <c r="D95" s="593">
        <v>500000</v>
      </c>
      <c r="E95" s="593">
        <v>523700</v>
      </c>
      <c r="F95" s="594">
        <v>1290900</v>
      </c>
    </row>
    <row r="96" spans="1:6" x14ac:dyDescent="0.15">
      <c r="A96" s="591">
        <v>87</v>
      </c>
      <c r="B96" s="592" t="s">
        <v>238</v>
      </c>
      <c r="C96" s="593">
        <v>273100</v>
      </c>
      <c r="D96" s="593">
        <v>239400</v>
      </c>
      <c r="E96" s="593">
        <v>337500</v>
      </c>
      <c r="F96" s="594">
        <v>850000</v>
      </c>
    </row>
    <row r="97" spans="1:6" x14ac:dyDescent="0.15">
      <c r="A97" s="591">
        <v>88</v>
      </c>
      <c r="B97" s="592" t="s">
        <v>239</v>
      </c>
      <c r="C97" s="593">
        <v>126600</v>
      </c>
      <c r="D97" s="593">
        <v>77400</v>
      </c>
      <c r="E97" s="593">
        <v>263300</v>
      </c>
      <c r="F97" s="594">
        <v>467300</v>
      </c>
    </row>
    <row r="98" spans="1:6" x14ac:dyDescent="0.15">
      <c r="A98" s="591">
        <v>89</v>
      </c>
      <c r="B98" s="592" t="s">
        <v>240</v>
      </c>
      <c r="C98" s="593">
        <v>573800</v>
      </c>
      <c r="D98" s="593">
        <v>659800</v>
      </c>
      <c r="E98" s="593">
        <v>650300</v>
      </c>
      <c r="F98" s="594">
        <v>1883900</v>
      </c>
    </row>
    <row r="99" spans="1:6" x14ac:dyDescent="0.15">
      <c r="A99" s="591">
        <v>90</v>
      </c>
      <c r="B99" s="592" t="s">
        <v>241</v>
      </c>
      <c r="C99" s="593">
        <v>262000</v>
      </c>
      <c r="D99" s="593">
        <v>212700</v>
      </c>
      <c r="E99" s="593">
        <v>576200</v>
      </c>
      <c r="F99" s="594">
        <v>1050900</v>
      </c>
    </row>
    <row r="100" spans="1:6" x14ac:dyDescent="0.15">
      <c r="A100" s="591">
        <v>91</v>
      </c>
      <c r="B100" s="592" t="s">
        <v>242</v>
      </c>
      <c r="C100" s="593">
        <v>133300</v>
      </c>
      <c r="D100" s="593">
        <v>112000</v>
      </c>
      <c r="E100" s="593">
        <v>216500</v>
      </c>
      <c r="F100" s="594">
        <v>461800</v>
      </c>
    </row>
    <row r="101" spans="1:6" x14ac:dyDescent="0.15">
      <c r="A101" s="591">
        <v>92</v>
      </c>
      <c r="B101" s="592" t="s">
        <v>243</v>
      </c>
      <c r="C101" s="593">
        <v>284000</v>
      </c>
      <c r="D101" s="593">
        <v>182400</v>
      </c>
      <c r="E101" s="593">
        <v>368000</v>
      </c>
      <c r="F101" s="594">
        <v>834400</v>
      </c>
    </row>
    <row r="102" spans="1:6" x14ac:dyDescent="0.15">
      <c r="A102" s="591">
        <v>93</v>
      </c>
      <c r="B102" s="592" t="s">
        <v>340</v>
      </c>
      <c r="C102" s="593">
        <v>365600</v>
      </c>
      <c r="D102" s="593">
        <v>375700</v>
      </c>
      <c r="E102" s="593">
        <v>444600</v>
      </c>
      <c r="F102" s="594">
        <v>1185900</v>
      </c>
    </row>
    <row r="103" spans="1:6" x14ac:dyDescent="0.15">
      <c r="A103" s="591">
        <v>94</v>
      </c>
      <c r="B103" s="592" t="s">
        <v>244</v>
      </c>
      <c r="C103" s="593">
        <v>142900</v>
      </c>
      <c r="D103" s="593">
        <v>277800</v>
      </c>
      <c r="E103" s="593">
        <v>454100</v>
      </c>
      <c r="F103" s="594">
        <v>874800</v>
      </c>
    </row>
    <row r="104" spans="1:6" x14ac:dyDescent="0.15">
      <c r="A104" s="591">
        <v>95</v>
      </c>
      <c r="B104" s="592" t="s">
        <v>245</v>
      </c>
      <c r="C104" s="593">
        <v>200700</v>
      </c>
      <c r="D104" s="593">
        <v>214900</v>
      </c>
      <c r="E104" s="593">
        <v>413500</v>
      </c>
      <c r="F104" s="594">
        <v>829100</v>
      </c>
    </row>
    <row r="105" spans="1:6" x14ac:dyDescent="0.15">
      <c r="A105" s="591">
        <v>96</v>
      </c>
      <c r="B105" s="592" t="s">
        <v>246</v>
      </c>
      <c r="C105" s="593">
        <v>170100</v>
      </c>
      <c r="D105" s="593">
        <v>100200</v>
      </c>
      <c r="E105" s="593">
        <v>352400</v>
      </c>
      <c r="F105" s="594">
        <v>622700</v>
      </c>
    </row>
    <row r="106" spans="1:6" x14ac:dyDescent="0.15">
      <c r="A106" s="591" t="s">
        <v>247</v>
      </c>
      <c r="B106" s="592"/>
      <c r="C106" s="593">
        <v>24777100</v>
      </c>
      <c r="D106" s="593">
        <v>26232800</v>
      </c>
      <c r="E106" s="593">
        <v>42954500</v>
      </c>
      <c r="F106" s="594">
        <v>93964400</v>
      </c>
    </row>
    <row r="107" spans="1:6" ht="14.25" thickBot="1" x14ac:dyDescent="0.2">
      <c r="A107" s="595" t="s">
        <v>248</v>
      </c>
      <c r="B107" s="596"/>
      <c r="C107" s="597">
        <v>46124200</v>
      </c>
      <c r="D107" s="597">
        <v>46484400</v>
      </c>
      <c r="E107" s="597">
        <v>71616900</v>
      </c>
      <c r="F107" s="598">
        <v>164225500</v>
      </c>
    </row>
    <row r="108" spans="1:6" ht="14.25" thickBot="1" x14ac:dyDescent="0.2">
      <c r="A108" s="724" t="s">
        <v>249</v>
      </c>
      <c r="B108" s="725"/>
      <c r="C108" s="607">
        <v>394894700</v>
      </c>
      <c r="D108" s="607">
        <v>366221100</v>
      </c>
      <c r="E108" s="607">
        <v>567916800</v>
      </c>
      <c r="F108" s="608">
        <v>1329032600</v>
      </c>
    </row>
    <row r="109" spans="1:6" ht="14.25" thickBot="1" x14ac:dyDescent="0.2">
      <c r="A109" s="724" t="s">
        <v>341</v>
      </c>
      <c r="B109" s="725"/>
      <c r="C109" s="607">
        <v>201</v>
      </c>
      <c r="D109" s="607">
        <v>194</v>
      </c>
      <c r="E109" s="607">
        <v>318</v>
      </c>
      <c r="F109" s="608">
        <f>SUM(C109:E109)</f>
        <v>713</v>
      </c>
    </row>
  </sheetData>
  <mergeCells count="3">
    <mergeCell ref="A2:F2"/>
    <mergeCell ref="A108:B108"/>
    <mergeCell ref="A109:B109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F15" sqref="F15"/>
    </sheetView>
  </sheetViews>
  <sheetFormatPr defaultRowHeight="13.5" x14ac:dyDescent="0.15"/>
  <cols>
    <col min="2" max="2" width="28.375" bestFit="1" customWidth="1"/>
    <col min="3" max="5" width="14.5" bestFit="1" customWidth="1"/>
    <col min="6" max="6" width="15.375" bestFit="1" customWidth="1"/>
  </cols>
  <sheetData>
    <row r="1" spans="1:8" x14ac:dyDescent="0.15">
      <c r="A1" s="573"/>
      <c r="B1" s="574"/>
      <c r="C1" s="574"/>
      <c r="D1" s="574"/>
      <c r="E1" s="574"/>
      <c r="F1" s="575" t="s">
        <v>342</v>
      </c>
    </row>
    <row r="2" spans="1:8" ht="18" thickBot="1" x14ac:dyDescent="0.2">
      <c r="A2" s="723" t="s">
        <v>343</v>
      </c>
      <c r="B2" s="723"/>
      <c r="C2" s="723"/>
      <c r="D2" s="723"/>
      <c r="E2" s="723"/>
      <c r="F2" s="723"/>
    </row>
    <row r="3" spans="1:8" x14ac:dyDescent="0.15">
      <c r="A3" s="576" t="s">
        <v>188</v>
      </c>
      <c r="B3" s="577" t="s">
        <v>189</v>
      </c>
      <c r="C3" s="577" t="s">
        <v>190</v>
      </c>
      <c r="D3" s="577" t="s">
        <v>191</v>
      </c>
      <c r="E3" s="577" t="s">
        <v>192</v>
      </c>
      <c r="F3" s="578" t="s">
        <v>193</v>
      </c>
    </row>
    <row r="4" spans="1:8" x14ac:dyDescent="0.15">
      <c r="A4" s="579"/>
      <c r="B4" s="580" t="s">
        <v>194</v>
      </c>
      <c r="C4" s="581" t="s">
        <v>344</v>
      </c>
      <c r="D4" s="581" t="s">
        <v>345</v>
      </c>
      <c r="E4" s="581" t="s">
        <v>346</v>
      </c>
      <c r="F4" s="582"/>
    </row>
    <row r="5" spans="1:8" ht="14.25" thickBot="1" x14ac:dyDescent="0.2">
      <c r="A5" s="583"/>
      <c r="B5" s="584" t="s">
        <v>198</v>
      </c>
      <c r="C5" s="585" t="s">
        <v>199</v>
      </c>
      <c r="D5" s="584" t="s">
        <v>199</v>
      </c>
      <c r="E5" s="584" t="s">
        <v>199</v>
      </c>
      <c r="F5" s="586" t="s">
        <v>199</v>
      </c>
    </row>
    <row r="6" spans="1:8" ht="14.25" thickTop="1" x14ac:dyDescent="0.15">
      <c r="A6" s="587">
        <v>1</v>
      </c>
      <c r="B6" s="588" t="s">
        <v>200</v>
      </c>
      <c r="C6" s="589">
        <v>2502500</v>
      </c>
      <c r="D6" s="589">
        <v>3563800</v>
      </c>
      <c r="E6" s="589">
        <v>4532200</v>
      </c>
      <c r="F6" s="590">
        <v>10598500</v>
      </c>
    </row>
    <row r="7" spans="1:8" x14ac:dyDescent="0.15">
      <c r="A7" s="591">
        <v>2</v>
      </c>
      <c r="B7" s="592" t="s">
        <v>201</v>
      </c>
      <c r="C7" s="593">
        <v>25097800</v>
      </c>
      <c r="D7" s="593">
        <v>15677600</v>
      </c>
      <c r="E7" s="593">
        <v>29479100</v>
      </c>
      <c r="F7" s="594">
        <v>70254500</v>
      </c>
    </row>
    <row r="8" spans="1:8" x14ac:dyDescent="0.15">
      <c r="A8" s="591">
        <v>3</v>
      </c>
      <c r="B8" s="592" t="s">
        <v>202</v>
      </c>
      <c r="C8" s="593">
        <v>40736200</v>
      </c>
      <c r="D8" s="593">
        <v>25342600</v>
      </c>
      <c r="E8" s="593">
        <v>31222900</v>
      </c>
      <c r="F8" s="594">
        <v>97301700</v>
      </c>
      <c r="H8" s="623">
        <f>F8/(F8+F9+F11+F12)</f>
        <v>0.16185299646541187</v>
      </c>
    </row>
    <row r="9" spans="1:8" x14ac:dyDescent="0.15">
      <c r="A9" s="591">
        <v>4</v>
      </c>
      <c r="B9" s="592" t="s">
        <v>203</v>
      </c>
      <c r="C9" s="593">
        <f>26276600-C10</f>
        <v>25752200</v>
      </c>
      <c r="D9" s="593">
        <f>18115100-D10</f>
        <v>17606900</v>
      </c>
      <c r="E9" s="593">
        <f>24992700-E10</f>
        <v>24417500</v>
      </c>
      <c r="F9" s="594">
        <f>69384400-F10</f>
        <v>67776600</v>
      </c>
      <c r="H9" s="623">
        <f>F9/(F8+F9+F11+F12)</f>
        <v>0.11274053588208259</v>
      </c>
    </row>
    <row r="10" spans="1:8" x14ac:dyDescent="0.15">
      <c r="A10" s="591"/>
      <c r="B10" s="592" t="s">
        <v>323</v>
      </c>
      <c r="C10" s="593">
        <v>524400</v>
      </c>
      <c r="D10" s="593">
        <v>508200</v>
      </c>
      <c r="E10" s="593">
        <v>575200</v>
      </c>
      <c r="F10" s="594">
        <f>SUM(C10:E10)</f>
        <v>1607800</v>
      </c>
      <c r="H10" s="623"/>
    </row>
    <row r="11" spans="1:8" x14ac:dyDescent="0.15">
      <c r="A11" s="591">
        <v>5</v>
      </c>
      <c r="B11" s="592" t="s">
        <v>204</v>
      </c>
      <c r="C11" s="593">
        <v>34652200</v>
      </c>
      <c r="D11" s="593">
        <v>25976200</v>
      </c>
      <c r="E11" s="593">
        <v>29030500</v>
      </c>
      <c r="F11" s="594">
        <v>89658900</v>
      </c>
      <c r="H11" s="623">
        <f>F11/(F8+F9+F11+F12)</f>
        <v>0.14913985700961768</v>
      </c>
    </row>
    <row r="12" spans="1:8" x14ac:dyDescent="0.15">
      <c r="A12" s="591">
        <v>6</v>
      </c>
      <c r="B12" s="592" t="s">
        <v>205</v>
      </c>
      <c r="C12" s="593">
        <v>142518000</v>
      </c>
      <c r="D12" s="593">
        <v>91422300</v>
      </c>
      <c r="E12" s="593">
        <v>112495800</v>
      </c>
      <c r="F12" s="594">
        <v>346436100</v>
      </c>
      <c r="H12" s="623">
        <f>F12/(F8+F9+F11+F12)</f>
        <v>0.57626661064288787</v>
      </c>
    </row>
    <row r="13" spans="1:8" x14ac:dyDescent="0.15">
      <c r="A13" s="591" t="s">
        <v>206</v>
      </c>
      <c r="B13" s="592"/>
      <c r="C13" s="593">
        <v>269280800</v>
      </c>
      <c r="D13" s="593">
        <v>176533800</v>
      </c>
      <c r="E13" s="593">
        <v>227221000</v>
      </c>
      <c r="F13" s="594">
        <v>673035600</v>
      </c>
    </row>
    <row r="14" spans="1:8" ht="14.25" thickBot="1" x14ac:dyDescent="0.2">
      <c r="A14" s="595" t="s">
        <v>207</v>
      </c>
      <c r="B14" s="596"/>
      <c r="C14" s="597">
        <v>271783300</v>
      </c>
      <c r="D14" s="597">
        <v>180097600</v>
      </c>
      <c r="E14" s="597">
        <v>231753200</v>
      </c>
      <c r="F14" s="598">
        <v>683634100</v>
      </c>
    </row>
    <row r="15" spans="1:8" ht="14.25" thickBot="1" x14ac:dyDescent="0.2">
      <c r="A15" s="599" t="s">
        <v>211</v>
      </c>
      <c r="B15" s="600"/>
      <c r="C15" s="601">
        <v>0</v>
      </c>
      <c r="D15" s="601">
        <v>0</v>
      </c>
      <c r="E15" s="601">
        <v>0</v>
      </c>
      <c r="F15" s="602">
        <v>0</v>
      </c>
    </row>
    <row r="16" spans="1:8" x14ac:dyDescent="0.15">
      <c r="A16" s="603">
        <v>7</v>
      </c>
      <c r="B16" s="604" t="s">
        <v>212</v>
      </c>
      <c r="C16" s="605">
        <v>94200</v>
      </c>
      <c r="D16" s="605">
        <v>99700</v>
      </c>
      <c r="E16" s="605">
        <v>67400</v>
      </c>
      <c r="F16" s="606">
        <v>261300</v>
      </c>
    </row>
    <row r="17" spans="1:6" x14ac:dyDescent="0.15">
      <c r="A17" s="591">
        <v>8</v>
      </c>
      <c r="B17" s="592" t="s">
        <v>213</v>
      </c>
      <c r="C17" s="593">
        <v>288300</v>
      </c>
      <c r="D17" s="593">
        <v>339700</v>
      </c>
      <c r="E17" s="593">
        <v>214000</v>
      </c>
      <c r="F17" s="594">
        <v>842000</v>
      </c>
    </row>
    <row r="18" spans="1:6" x14ac:dyDescent="0.15">
      <c r="A18" s="591">
        <v>9</v>
      </c>
      <c r="B18" s="592" t="s">
        <v>214</v>
      </c>
      <c r="C18" s="593">
        <v>60700</v>
      </c>
      <c r="D18" s="593">
        <v>387600</v>
      </c>
      <c r="E18" s="593">
        <v>408200</v>
      </c>
      <c r="F18" s="594">
        <v>856500</v>
      </c>
    </row>
    <row r="19" spans="1:6" x14ac:dyDescent="0.15">
      <c r="A19" s="591">
        <v>10</v>
      </c>
      <c r="B19" s="592" t="s">
        <v>217</v>
      </c>
      <c r="C19" s="593">
        <v>139300</v>
      </c>
      <c r="D19" s="593">
        <v>104300</v>
      </c>
      <c r="E19" s="593">
        <v>239600</v>
      </c>
      <c r="F19" s="594">
        <v>483200</v>
      </c>
    </row>
    <row r="20" spans="1:6" x14ac:dyDescent="0.15">
      <c r="A20" s="591">
        <v>11</v>
      </c>
      <c r="B20" s="592" t="s">
        <v>218</v>
      </c>
      <c r="C20" s="593">
        <v>699300</v>
      </c>
      <c r="D20" s="593">
        <v>867300</v>
      </c>
      <c r="E20" s="593">
        <v>1162400</v>
      </c>
      <c r="F20" s="594">
        <v>2729000</v>
      </c>
    </row>
    <row r="21" spans="1:6" x14ac:dyDescent="0.15">
      <c r="A21" s="591">
        <v>12</v>
      </c>
      <c r="B21" s="592" t="s">
        <v>219</v>
      </c>
      <c r="C21" s="593">
        <v>396500</v>
      </c>
      <c r="D21" s="593">
        <v>419900</v>
      </c>
      <c r="E21" s="593">
        <v>647100</v>
      </c>
      <c r="F21" s="594">
        <v>1463500</v>
      </c>
    </row>
    <row r="22" spans="1:6" x14ac:dyDescent="0.15">
      <c r="A22" s="591">
        <v>13</v>
      </c>
      <c r="B22" s="592" t="s">
        <v>271</v>
      </c>
      <c r="C22" s="593">
        <v>578200</v>
      </c>
      <c r="D22" s="593">
        <v>390100</v>
      </c>
      <c r="E22" s="593">
        <v>712000</v>
      </c>
      <c r="F22" s="594">
        <v>1680300</v>
      </c>
    </row>
    <row r="23" spans="1:6" x14ac:dyDescent="0.15">
      <c r="A23" s="591">
        <v>14</v>
      </c>
      <c r="B23" s="592" t="s">
        <v>272</v>
      </c>
      <c r="C23" s="593">
        <v>78600</v>
      </c>
      <c r="D23" s="593">
        <v>86600</v>
      </c>
      <c r="E23" s="593">
        <v>120100</v>
      </c>
      <c r="F23" s="594">
        <v>285300</v>
      </c>
    </row>
    <row r="24" spans="1:6" x14ac:dyDescent="0.15">
      <c r="A24" s="591">
        <v>15</v>
      </c>
      <c r="B24" s="592" t="s">
        <v>220</v>
      </c>
      <c r="C24" s="593">
        <v>408600</v>
      </c>
      <c r="D24" s="593">
        <v>463900</v>
      </c>
      <c r="E24" s="593">
        <v>927100</v>
      </c>
      <c r="F24" s="594">
        <v>1799600</v>
      </c>
    </row>
    <row r="25" spans="1:6" x14ac:dyDescent="0.15">
      <c r="A25" s="591">
        <v>16</v>
      </c>
      <c r="B25" s="592" t="s">
        <v>221</v>
      </c>
      <c r="C25" s="593">
        <v>149000</v>
      </c>
      <c r="D25" s="593">
        <v>266400</v>
      </c>
      <c r="E25" s="593">
        <v>335100</v>
      </c>
      <c r="F25" s="594">
        <v>750500</v>
      </c>
    </row>
    <row r="26" spans="1:6" x14ac:dyDescent="0.15">
      <c r="A26" s="591">
        <v>17</v>
      </c>
      <c r="B26" s="592" t="s">
        <v>222</v>
      </c>
      <c r="C26" s="593">
        <v>2556700</v>
      </c>
      <c r="D26" s="593">
        <v>2420600</v>
      </c>
      <c r="E26" s="593">
        <v>3718100</v>
      </c>
      <c r="F26" s="594">
        <v>8695400</v>
      </c>
    </row>
    <row r="27" spans="1:6" x14ac:dyDescent="0.15">
      <c r="A27" s="591">
        <v>18</v>
      </c>
      <c r="B27" s="592" t="s">
        <v>273</v>
      </c>
      <c r="C27" s="593">
        <v>495600</v>
      </c>
      <c r="D27" s="593">
        <v>592600</v>
      </c>
      <c r="E27" s="593">
        <v>615500</v>
      </c>
      <c r="F27" s="594">
        <v>1703700</v>
      </c>
    </row>
    <row r="28" spans="1:6" x14ac:dyDescent="0.15">
      <c r="A28" s="591">
        <v>19</v>
      </c>
      <c r="B28" s="592" t="s">
        <v>227</v>
      </c>
      <c r="C28" s="593">
        <v>840000</v>
      </c>
      <c r="D28" s="593"/>
      <c r="E28" s="593"/>
      <c r="F28" s="594">
        <v>840000</v>
      </c>
    </row>
    <row r="29" spans="1:6" x14ac:dyDescent="0.15">
      <c r="A29" s="591">
        <v>20</v>
      </c>
      <c r="B29" s="592" t="s">
        <v>228</v>
      </c>
      <c r="C29" s="593">
        <v>307400</v>
      </c>
      <c r="D29" s="593">
        <v>328100</v>
      </c>
      <c r="E29" s="593">
        <v>253200</v>
      </c>
      <c r="F29" s="594">
        <v>888700</v>
      </c>
    </row>
    <row r="30" spans="1:6" x14ac:dyDescent="0.15">
      <c r="A30" s="591">
        <v>21</v>
      </c>
      <c r="B30" s="592" t="s">
        <v>229</v>
      </c>
      <c r="C30" s="593">
        <v>538200</v>
      </c>
      <c r="D30" s="593">
        <v>561000</v>
      </c>
      <c r="E30" s="593">
        <v>495500</v>
      </c>
      <c r="F30" s="594">
        <v>1594700</v>
      </c>
    </row>
    <row r="31" spans="1:6" x14ac:dyDescent="0.15">
      <c r="A31" s="591">
        <v>22</v>
      </c>
      <c r="B31" s="592" t="s">
        <v>275</v>
      </c>
      <c r="C31" s="593">
        <v>346500</v>
      </c>
      <c r="D31" s="593">
        <v>358100</v>
      </c>
      <c r="E31" s="593">
        <v>354200</v>
      </c>
      <c r="F31" s="594">
        <v>1058800</v>
      </c>
    </row>
    <row r="32" spans="1:6" x14ac:dyDescent="0.15">
      <c r="A32" s="591">
        <v>23</v>
      </c>
      <c r="B32" s="592" t="s">
        <v>276</v>
      </c>
      <c r="C32" s="593">
        <v>772000</v>
      </c>
      <c r="D32" s="593">
        <v>1170100</v>
      </c>
      <c r="E32" s="593">
        <v>1183400</v>
      </c>
      <c r="F32" s="594">
        <v>3125500</v>
      </c>
    </row>
    <row r="33" spans="1:6" x14ac:dyDescent="0.15">
      <c r="A33" s="591">
        <v>24</v>
      </c>
      <c r="B33" s="592" t="s">
        <v>230</v>
      </c>
      <c r="C33" s="593">
        <v>198300</v>
      </c>
      <c r="D33" s="593">
        <v>162700</v>
      </c>
      <c r="E33" s="593">
        <v>1457100</v>
      </c>
      <c r="F33" s="594">
        <v>1818100</v>
      </c>
    </row>
    <row r="34" spans="1:6" x14ac:dyDescent="0.15">
      <c r="A34" s="591">
        <v>25</v>
      </c>
      <c r="B34" s="592" t="s">
        <v>231</v>
      </c>
      <c r="C34" s="593">
        <v>288200</v>
      </c>
      <c r="D34" s="593">
        <v>452400</v>
      </c>
      <c r="E34" s="593">
        <v>577800</v>
      </c>
      <c r="F34" s="594">
        <v>1318400</v>
      </c>
    </row>
    <row r="35" spans="1:6" x14ac:dyDescent="0.15">
      <c r="A35" s="591">
        <v>26</v>
      </c>
      <c r="B35" s="592" t="s">
        <v>280</v>
      </c>
      <c r="C35" s="593">
        <v>160400</v>
      </c>
      <c r="D35" s="593">
        <v>83500</v>
      </c>
      <c r="E35" s="593">
        <v>188200</v>
      </c>
      <c r="F35" s="594">
        <v>432100</v>
      </c>
    </row>
    <row r="36" spans="1:6" x14ac:dyDescent="0.15">
      <c r="A36" s="591">
        <v>27</v>
      </c>
      <c r="B36" s="592" t="s">
        <v>232</v>
      </c>
      <c r="C36" s="593">
        <v>342500</v>
      </c>
      <c r="D36" s="593">
        <v>309700</v>
      </c>
      <c r="E36" s="593">
        <v>541100</v>
      </c>
      <c r="F36" s="594">
        <v>1193300</v>
      </c>
    </row>
    <row r="37" spans="1:6" x14ac:dyDescent="0.15">
      <c r="A37" s="591">
        <v>28</v>
      </c>
      <c r="B37" s="592" t="s">
        <v>233</v>
      </c>
      <c r="C37" s="593">
        <v>213800</v>
      </c>
      <c r="D37" s="593">
        <v>200100</v>
      </c>
      <c r="E37" s="593">
        <v>281900</v>
      </c>
      <c r="F37" s="594">
        <v>695800</v>
      </c>
    </row>
    <row r="38" spans="1:6" x14ac:dyDescent="0.15">
      <c r="A38" s="591">
        <v>29</v>
      </c>
      <c r="B38" s="592" t="s">
        <v>234</v>
      </c>
      <c r="C38" s="593">
        <v>168800</v>
      </c>
      <c r="D38" s="593">
        <v>111600</v>
      </c>
      <c r="E38" s="593">
        <v>246900</v>
      </c>
      <c r="F38" s="594">
        <v>527300</v>
      </c>
    </row>
    <row r="39" spans="1:6" x14ac:dyDescent="0.15">
      <c r="A39" s="591">
        <v>30</v>
      </c>
      <c r="B39" s="592" t="s">
        <v>235</v>
      </c>
      <c r="C39" s="593">
        <v>351600</v>
      </c>
      <c r="D39" s="593">
        <v>392400</v>
      </c>
      <c r="E39" s="593">
        <v>474500</v>
      </c>
      <c r="F39" s="594">
        <v>1218500</v>
      </c>
    </row>
    <row r="40" spans="1:6" x14ac:dyDescent="0.15">
      <c r="A40" s="591">
        <v>31</v>
      </c>
      <c r="B40" s="592" t="s">
        <v>236</v>
      </c>
      <c r="C40" s="593">
        <v>337800</v>
      </c>
      <c r="D40" s="593">
        <v>205400</v>
      </c>
      <c r="E40" s="593">
        <v>363800</v>
      </c>
      <c r="F40" s="594">
        <v>907000</v>
      </c>
    </row>
    <row r="41" spans="1:6" x14ac:dyDescent="0.15">
      <c r="A41" s="591">
        <v>32</v>
      </c>
      <c r="B41" s="592" t="s">
        <v>237</v>
      </c>
      <c r="C41" s="593">
        <v>311600</v>
      </c>
      <c r="D41" s="593">
        <v>154700</v>
      </c>
      <c r="E41" s="593">
        <v>174200</v>
      </c>
      <c r="F41" s="594">
        <v>640500</v>
      </c>
    </row>
    <row r="42" spans="1:6" x14ac:dyDescent="0.15">
      <c r="A42" s="591">
        <v>33</v>
      </c>
      <c r="B42" s="592" t="s">
        <v>238</v>
      </c>
      <c r="C42" s="593">
        <v>180700</v>
      </c>
      <c r="D42" s="593">
        <v>159100</v>
      </c>
      <c r="E42" s="593">
        <v>123800</v>
      </c>
      <c r="F42" s="594">
        <v>463600</v>
      </c>
    </row>
    <row r="43" spans="1:6" x14ac:dyDescent="0.15">
      <c r="A43" s="591">
        <v>34</v>
      </c>
      <c r="B43" s="592" t="s">
        <v>239</v>
      </c>
      <c r="C43" s="593">
        <v>93800</v>
      </c>
      <c r="D43" s="593">
        <v>103700</v>
      </c>
      <c r="E43" s="593">
        <v>135900</v>
      </c>
      <c r="F43" s="594">
        <v>333400</v>
      </c>
    </row>
    <row r="44" spans="1:6" x14ac:dyDescent="0.15">
      <c r="A44" s="591">
        <v>35</v>
      </c>
      <c r="B44" s="592" t="s">
        <v>240</v>
      </c>
      <c r="C44" s="593">
        <v>216700</v>
      </c>
      <c r="D44" s="593">
        <v>260600</v>
      </c>
      <c r="E44" s="593">
        <v>518000</v>
      </c>
      <c r="F44" s="594">
        <v>995300</v>
      </c>
    </row>
    <row r="45" spans="1:6" x14ac:dyDescent="0.15">
      <c r="A45" s="591">
        <v>36</v>
      </c>
      <c r="B45" s="592" t="s">
        <v>241</v>
      </c>
      <c r="C45" s="593">
        <v>196400</v>
      </c>
      <c r="D45" s="593">
        <v>127300</v>
      </c>
      <c r="E45" s="593">
        <v>233200</v>
      </c>
      <c r="F45" s="594">
        <v>556900</v>
      </c>
    </row>
    <row r="46" spans="1:6" x14ac:dyDescent="0.15">
      <c r="A46" s="591">
        <v>37</v>
      </c>
      <c r="B46" s="592" t="s">
        <v>242</v>
      </c>
      <c r="C46" s="593">
        <v>117800</v>
      </c>
      <c r="D46" s="593">
        <v>248700</v>
      </c>
      <c r="E46" s="593">
        <v>332400</v>
      </c>
      <c r="F46" s="594">
        <v>698900</v>
      </c>
    </row>
    <row r="47" spans="1:6" x14ac:dyDescent="0.15">
      <c r="A47" s="591">
        <v>38</v>
      </c>
      <c r="B47" s="592" t="s">
        <v>243</v>
      </c>
      <c r="C47" s="593">
        <v>115800</v>
      </c>
      <c r="D47" s="593">
        <v>172400</v>
      </c>
      <c r="E47" s="593">
        <v>194200</v>
      </c>
      <c r="F47" s="594">
        <v>482400</v>
      </c>
    </row>
    <row r="48" spans="1:6" x14ac:dyDescent="0.15">
      <c r="A48" s="591">
        <v>39</v>
      </c>
      <c r="B48" s="592" t="s">
        <v>244</v>
      </c>
      <c r="C48" s="593">
        <v>104300</v>
      </c>
      <c r="D48" s="593">
        <v>107100</v>
      </c>
      <c r="E48" s="593">
        <v>220900</v>
      </c>
      <c r="F48" s="594">
        <v>432300</v>
      </c>
    </row>
    <row r="49" spans="1:6" x14ac:dyDescent="0.15">
      <c r="A49" s="591">
        <v>40</v>
      </c>
      <c r="B49" s="592" t="s">
        <v>245</v>
      </c>
      <c r="C49" s="593">
        <v>148300</v>
      </c>
      <c r="D49" s="593">
        <v>211500</v>
      </c>
      <c r="E49" s="593">
        <v>259200</v>
      </c>
      <c r="F49" s="594">
        <v>619000</v>
      </c>
    </row>
    <row r="50" spans="1:6" x14ac:dyDescent="0.15">
      <c r="A50" s="591">
        <v>41</v>
      </c>
      <c r="B50" s="592" t="s">
        <v>246</v>
      </c>
      <c r="C50" s="593">
        <v>111400</v>
      </c>
      <c r="D50" s="593">
        <v>132100</v>
      </c>
      <c r="E50" s="593">
        <v>243300</v>
      </c>
      <c r="F50" s="594">
        <v>486800</v>
      </c>
    </row>
    <row r="51" spans="1:6" x14ac:dyDescent="0.15">
      <c r="A51" s="591" t="s">
        <v>247</v>
      </c>
      <c r="B51" s="592"/>
      <c r="C51" s="593">
        <v>12407300</v>
      </c>
      <c r="D51" s="593">
        <v>12451000</v>
      </c>
      <c r="E51" s="593">
        <v>18019300</v>
      </c>
      <c r="F51" s="594">
        <v>42877600</v>
      </c>
    </row>
    <row r="52" spans="1:6" ht="14.25" thickBot="1" x14ac:dyDescent="0.2">
      <c r="A52" s="595" t="s">
        <v>248</v>
      </c>
      <c r="B52" s="596"/>
      <c r="C52" s="597">
        <v>12407300</v>
      </c>
      <c r="D52" s="597">
        <v>12451000</v>
      </c>
      <c r="E52" s="597">
        <v>18019300</v>
      </c>
      <c r="F52" s="598">
        <v>42877600</v>
      </c>
    </row>
    <row r="53" spans="1:6" ht="14.25" thickBot="1" x14ac:dyDescent="0.2">
      <c r="A53" s="724" t="s">
        <v>249</v>
      </c>
      <c r="B53" s="725"/>
      <c r="C53" s="607">
        <v>284190600</v>
      </c>
      <c r="D53" s="607">
        <v>192548600</v>
      </c>
      <c r="E53" s="607">
        <v>249772500</v>
      </c>
      <c r="F53" s="608">
        <v>726511700</v>
      </c>
    </row>
    <row r="54" spans="1:6" ht="14.25" thickBot="1" x14ac:dyDescent="0.2">
      <c r="A54" s="724" t="s">
        <v>341</v>
      </c>
      <c r="B54" s="725"/>
      <c r="C54" s="607">
        <v>177</v>
      </c>
      <c r="D54" s="607">
        <v>193</v>
      </c>
      <c r="E54" s="607">
        <v>325</v>
      </c>
      <c r="F54" s="608">
        <f>SUM(C54:E54)</f>
        <v>695</v>
      </c>
    </row>
  </sheetData>
  <mergeCells count="3">
    <mergeCell ref="A2:F2"/>
    <mergeCell ref="A53:B53"/>
    <mergeCell ref="A54:B5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令和６年度 様式１</vt:lpstr>
      <vt:lpstr>令和６年度 様式２</vt:lpstr>
      <vt:lpstr>1-1</vt:lpstr>
      <vt:lpstr>2</vt:lpstr>
      <vt:lpstr>3</vt:lpstr>
      <vt:lpstr>4-1</vt:lpstr>
      <vt:lpstr>4-2</vt:lpstr>
      <vt:lpstr>5</vt:lpstr>
      <vt:lpstr>1-2</vt:lpstr>
      <vt:lpstr>6</vt:lpstr>
      <vt:lpstr>7-1</vt:lpstr>
      <vt:lpstr>8-1</vt:lpstr>
      <vt:lpstr>7-2</vt:lpstr>
      <vt:lpstr>9</vt:lpstr>
      <vt:lpstr>8-2</vt:lpstr>
      <vt:lpstr>10-1</vt:lpstr>
      <vt:lpstr>11-1</vt:lpstr>
      <vt:lpstr>12</vt:lpstr>
      <vt:lpstr>11-2</vt:lpstr>
      <vt:lpstr>10-2</vt:lpstr>
      <vt:lpstr>'令和６年度 様式１'!Print_Area</vt:lpstr>
      <vt:lpstr>'令和６年度 様式２'!Print_Area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</dc:creator>
  <cp:lastModifiedBy>山田 諒介</cp:lastModifiedBy>
  <cp:lastPrinted>2024-12-11T06:52:53Z</cp:lastPrinted>
  <dcterms:created xsi:type="dcterms:W3CDTF">2007-08-07T05:02:52Z</dcterms:created>
  <dcterms:modified xsi:type="dcterms:W3CDTF">2024-12-12T02:53:03Z</dcterms:modified>
</cp:coreProperties>
</file>