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DX推進G\C07オープンデータカタログサイト\11_公開データ\各所属分（R4棚卸対象分）\66\"/>
    </mc:Choice>
  </mc:AlternateContent>
  <xr:revisionPtr revIDLastSave="0" documentId="13_ncr:1_{51B9A31E-5C0C-4830-9BF1-D6A1A6C994B3}" xr6:coauthVersionLast="47" xr6:coauthVersionMax="47" xr10:uidLastSave="{00000000-0000-0000-0000-000000000000}"/>
  <bookViews>
    <workbookView xWindow="28680" yWindow="-120" windowWidth="29040" windowHeight="15720" tabRatio="825" xr2:uid="{00000000-000D-0000-FFFF-FFFF00000000}"/>
  </bookViews>
  <sheets>
    <sheet name="令和４年度 様式１" sheetId="52" r:id="rId1"/>
    <sheet name="令和４年度 様式２" sheetId="40" r:id="rId2"/>
    <sheet name="1-1" sheetId="54" r:id="rId3"/>
    <sheet name="２" sheetId="57" r:id="rId4"/>
    <sheet name="３" sheetId="56" r:id="rId5"/>
    <sheet name="13" sheetId="58" r:id="rId6"/>
    <sheet name="1-2" sheetId="59" r:id="rId7"/>
    <sheet name="4-1" sheetId="60" r:id="rId8"/>
    <sheet name="5" sheetId="61" r:id="rId9"/>
    <sheet name="6-1" sheetId="62" r:id="rId10"/>
    <sheet name="4-2" sheetId="63" r:id="rId11"/>
    <sheet name="6-2" sheetId="64" r:id="rId12"/>
    <sheet name="7" sheetId="66" r:id="rId13"/>
    <sheet name="8" sheetId="67" r:id="rId14"/>
    <sheet name="9-1" sheetId="68" r:id="rId15"/>
    <sheet name="10" sheetId="69" r:id="rId16"/>
    <sheet name="9-2" sheetId="70" r:id="rId17"/>
    <sheet name="11" sheetId="71" r:id="rId18"/>
    <sheet name="12-1" sheetId="72" r:id="rId19"/>
    <sheet name="12-2" sheetId="74" r:id="rId20"/>
  </sheets>
  <definedNames>
    <definedName name="_xlnm._FilterDatabase" localSheetId="0" hidden="1">'令和４年度 様式１'!#REF!</definedName>
    <definedName name="_xlnm._FilterDatabase" localSheetId="1" hidden="1">'令和４年度 様式２'!#REF!</definedName>
    <definedName name="_xlnm.Print_Area" localSheetId="0">'令和４年度 様式１'!$CP$1:$DQ$30</definedName>
    <definedName name="_xlnm.Print_Area" localSheetId="1">'令和４年度 様式２'!$CP$1:$DE$32</definedName>
    <definedName name="_xlnm.Print_Titles" localSheetId="15">'10'!$1:$5</definedName>
    <definedName name="_xlnm.Print_Titles" localSheetId="17">'11'!$1:$5</definedName>
    <definedName name="_xlnm.Print_Titles" localSheetId="2">'1-1'!$1:$5</definedName>
    <definedName name="_xlnm.Print_Titles" localSheetId="18">'12-1'!$1:$5</definedName>
    <definedName name="_xlnm.Print_Titles" localSheetId="19">'12-2'!$1:$5</definedName>
    <definedName name="_xlnm.Print_Titles" localSheetId="5">'13'!$1:$5</definedName>
    <definedName name="_xlnm.Print_Titles" localSheetId="3">'２'!$1:$5</definedName>
    <definedName name="_xlnm.Print_Titles" localSheetId="4">'３'!$1:$5</definedName>
    <definedName name="_xlnm.Print_Titles" localSheetId="7">'4-1'!$1:$5</definedName>
    <definedName name="_xlnm.Print_Titles" localSheetId="8">'5'!$1:$5</definedName>
    <definedName name="_xlnm.Print_Titles" localSheetId="9">'6-1'!$1:$5</definedName>
    <definedName name="_xlnm.Print_Titles" localSheetId="11">'6-2'!$1:$5</definedName>
    <definedName name="_xlnm.Print_Titles" localSheetId="12">'7'!$1:$5</definedName>
    <definedName name="_xlnm.Print_Titles" localSheetId="13">'8'!$1:$5</definedName>
    <definedName name="_xlnm.Print_Titles" localSheetId="16">'9-2'!$1:$5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B24" i="52" l="1"/>
  <c r="DC24" i="52"/>
  <c r="CV26" i="40"/>
  <c r="CW26" i="40"/>
  <c r="DB26" i="40"/>
  <c r="DA26" i="40"/>
  <c r="CZ26" i="40"/>
  <c r="CY26" i="40"/>
  <c r="F54" i="74"/>
  <c r="DP24" i="52" s="1"/>
  <c r="D53" i="74"/>
  <c r="C53" i="74"/>
  <c r="E14" i="74"/>
  <c r="E53" i="74" s="1"/>
  <c r="D14" i="74"/>
  <c r="C14" i="74"/>
  <c r="E13" i="74"/>
  <c r="D13" i="74"/>
  <c r="C13" i="74"/>
  <c r="F10" i="74"/>
  <c r="DE24" i="52" s="1"/>
  <c r="F9" i="74"/>
  <c r="F53" i="74" l="1"/>
  <c r="F13" i="74"/>
  <c r="F14" i="74"/>
  <c r="DE23" i="52"/>
  <c r="DB23" i="52"/>
  <c r="DC23" i="52"/>
  <c r="CV25" i="40"/>
  <c r="CW25" i="40"/>
  <c r="DB25" i="40"/>
  <c r="DA25" i="40"/>
  <c r="CZ25" i="40"/>
  <c r="CY25" i="40"/>
  <c r="F94" i="72"/>
  <c r="DP23" i="52" s="1"/>
  <c r="F10" i="72"/>
  <c r="E9" i="72"/>
  <c r="D9" i="72"/>
  <c r="C9" i="72"/>
  <c r="F9" i="72" s="1"/>
  <c r="DB22" i="52" l="1"/>
  <c r="DC22" i="52"/>
  <c r="CV24" i="40"/>
  <c r="CW24" i="40"/>
  <c r="DB24" i="40"/>
  <c r="CZ24" i="40"/>
  <c r="CY24" i="40"/>
  <c r="F96" i="71"/>
  <c r="DP22" i="52" s="1"/>
  <c r="F10" i="71"/>
  <c r="DE22" i="52" s="1"/>
  <c r="E9" i="71"/>
  <c r="D9" i="71"/>
  <c r="C9" i="71"/>
  <c r="F9" i="71" l="1"/>
  <c r="DA24" i="40" s="1"/>
  <c r="DC21" i="52"/>
  <c r="CW23" i="40"/>
  <c r="DB23" i="40"/>
  <c r="CZ23" i="40"/>
  <c r="CY23" i="40"/>
  <c r="F11" i="70"/>
  <c r="DE21" i="52" s="1"/>
  <c r="E10" i="70"/>
  <c r="D10" i="70"/>
  <c r="C10" i="70"/>
  <c r="F10" i="70" s="1"/>
  <c r="DA23" i="40" s="1"/>
  <c r="DB20" i="52" l="1"/>
  <c r="DC20" i="52"/>
  <c r="DB22" i="40"/>
  <c r="CZ22" i="40"/>
  <c r="CY22" i="40"/>
  <c r="CW22" i="40"/>
  <c r="CV22" i="40"/>
  <c r="F10" i="69"/>
  <c r="F9" i="69" s="1"/>
  <c r="DA22" i="40" s="1"/>
  <c r="E9" i="69"/>
  <c r="D9" i="69"/>
  <c r="C9" i="69"/>
  <c r="DE20" i="52" l="1"/>
  <c r="DC19" i="52"/>
  <c r="DB19" i="52"/>
  <c r="DB21" i="40"/>
  <c r="CZ21" i="40"/>
  <c r="CY21" i="40"/>
  <c r="CW21" i="40"/>
  <c r="CV21" i="40"/>
  <c r="F11" i="68"/>
  <c r="DE19" i="52" s="1"/>
  <c r="E10" i="68"/>
  <c r="D10" i="68"/>
  <c r="C10" i="68"/>
  <c r="F10" i="68" s="1"/>
  <c r="DA21" i="40" s="1"/>
  <c r="DC18" i="52" l="1"/>
  <c r="DB18" i="52"/>
  <c r="DB20" i="40"/>
  <c r="DA20" i="40"/>
  <c r="CZ20" i="40"/>
  <c r="CY20" i="40"/>
  <c r="CW20" i="40"/>
  <c r="CV20" i="40"/>
  <c r="G128" i="67"/>
  <c r="DP18" i="52" s="1"/>
  <c r="E127" i="67"/>
  <c r="C127" i="67"/>
  <c r="F14" i="67"/>
  <c r="F127" i="67" s="1"/>
  <c r="E14" i="67"/>
  <c r="D14" i="67"/>
  <c r="D127" i="67" s="1"/>
  <c r="C14" i="67"/>
  <c r="C13" i="67"/>
  <c r="G10" i="67"/>
  <c r="G14" i="67" s="1"/>
  <c r="G127" i="67" s="1"/>
  <c r="DE18" i="52" l="1"/>
  <c r="DE17" i="52"/>
  <c r="DC17" i="52"/>
  <c r="DB17" i="52"/>
  <c r="CV19" i="40"/>
  <c r="CW19" i="40"/>
  <c r="DB19" i="40"/>
  <c r="DA19" i="40"/>
  <c r="CZ19" i="40"/>
  <c r="CY19" i="40"/>
  <c r="F94" i="66"/>
  <c r="DP17" i="52" s="1"/>
  <c r="D14" i="66"/>
  <c r="D93" i="66" s="1"/>
  <c r="E13" i="66"/>
  <c r="E14" i="66" s="1"/>
  <c r="E93" i="66" s="1"/>
  <c r="D13" i="66"/>
  <c r="C13" i="66"/>
  <c r="C14" i="66" s="1"/>
  <c r="C93" i="66" s="1"/>
  <c r="F9" i="66"/>
  <c r="F8" i="66"/>
  <c r="F13" i="66" s="1"/>
  <c r="F14" i="66" s="1"/>
  <c r="F93" i="66" s="1"/>
  <c r="DC16" i="52" l="1"/>
  <c r="CW18" i="40"/>
  <c r="DB18" i="40"/>
  <c r="CZ18" i="40"/>
  <c r="CY18" i="40"/>
  <c r="F11" i="64"/>
  <c r="F10" i="64" s="1"/>
  <c r="DA18" i="40" s="1"/>
  <c r="E10" i="64"/>
  <c r="D10" i="64"/>
  <c r="C10" i="64"/>
  <c r="DE16" i="52" l="1"/>
  <c r="DC15" i="52"/>
  <c r="DB15" i="52"/>
  <c r="DB17" i="40"/>
  <c r="DA17" i="40"/>
  <c r="CZ17" i="40"/>
  <c r="CY17" i="40"/>
  <c r="CV17" i="40"/>
  <c r="F61" i="63" l="1"/>
  <c r="DP15" i="52" s="1"/>
  <c r="F58" i="63"/>
  <c r="E58" i="63"/>
  <c r="E59" i="63" s="1"/>
  <c r="D58" i="63"/>
  <c r="D59" i="63" s="1"/>
  <c r="C58" i="63"/>
  <c r="C59" i="63" s="1"/>
  <c r="E13" i="63"/>
  <c r="E14" i="63" s="1"/>
  <c r="D13" i="63"/>
  <c r="D14" i="63" s="1"/>
  <c r="C13" i="63"/>
  <c r="C14" i="63" s="1"/>
  <c r="C60" i="63" s="1"/>
  <c r="F9" i="63"/>
  <c r="F13" i="63" l="1"/>
  <c r="F14" i="63" s="1"/>
  <c r="DE15" i="52"/>
  <c r="F59" i="63"/>
  <c r="CW17" i="40"/>
  <c r="E60" i="63"/>
  <c r="D60" i="63"/>
  <c r="DB14" i="52"/>
  <c r="DC14" i="52"/>
  <c r="DE14" i="52"/>
  <c r="CW16" i="40"/>
  <c r="DB16" i="40"/>
  <c r="DA16" i="40"/>
  <c r="CZ16" i="40"/>
  <c r="CY16" i="40"/>
  <c r="F11" i="62"/>
  <c r="F10" i="62" s="1"/>
  <c r="E10" i="62"/>
  <c r="D10" i="62"/>
  <c r="C10" i="62"/>
  <c r="F60" i="63" l="1"/>
  <c r="DC13" i="52"/>
  <c r="DB13" i="52"/>
  <c r="CV15" i="40"/>
  <c r="CW15" i="40"/>
  <c r="DB15" i="40"/>
  <c r="CZ15" i="40"/>
  <c r="CY15" i="40"/>
  <c r="F83" i="61"/>
  <c r="DP13" i="52" s="1"/>
  <c r="F10" i="61"/>
  <c r="F9" i="61" s="1"/>
  <c r="DA15" i="40" s="1"/>
  <c r="E9" i="61"/>
  <c r="D9" i="61"/>
  <c r="C9" i="61"/>
  <c r="DE13" i="52" l="1"/>
  <c r="DC12" i="52"/>
  <c r="DB12" i="52"/>
  <c r="CV14" i="40"/>
  <c r="CW14" i="40"/>
  <c r="DB14" i="40"/>
  <c r="CZ14" i="40"/>
  <c r="CY14" i="40"/>
  <c r="F42" i="60"/>
  <c r="DP12" i="52" s="1"/>
  <c r="F10" i="60"/>
  <c r="DE12" i="52" s="1"/>
  <c r="E9" i="60"/>
  <c r="D9" i="60"/>
  <c r="C9" i="60"/>
  <c r="F9" i="60" l="1"/>
  <c r="DA14" i="40" s="1"/>
  <c r="CW13" i="40"/>
  <c r="DB11" i="52"/>
  <c r="DC11" i="52"/>
  <c r="CV13" i="40"/>
  <c r="DB13" i="40"/>
  <c r="CZ13" i="40"/>
  <c r="CY13" i="40"/>
  <c r="F68" i="59"/>
  <c r="DP11" i="52" s="1"/>
  <c r="F10" i="59"/>
  <c r="F9" i="59" s="1"/>
  <c r="DA13" i="40" s="1"/>
  <c r="E9" i="59"/>
  <c r="D9" i="59"/>
  <c r="C9" i="59"/>
  <c r="DE11" i="52" l="1"/>
  <c r="DE27" i="52"/>
  <c r="DC27" i="52"/>
  <c r="DB27" i="52"/>
  <c r="CZ27" i="52"/>
  <c r="CY27" i="52"/>
  <c r="CX27" i="52"/>
  <c r="CW27" i="52"/>
  <c r="CV27" i="52"/>
  <c r="CS22" i="52" l="1"/>
  <c r="DC10" i="52" l="1"/>
  <c r="DB10" i="52"/>
  <c r="CV12" i="40"/>
  <c r="CW12" i="40"/>
  <c r="DB12" i="40"/>
  <c r="CY12" i="40"/>
  <c r="DA12" i="40"/>
  <c r="CZ12" i="40"/>
  <c r="F53" i="58"/>
  <c r="DP10" i="52" s="1"/>
  <c r="F51" i="58"/>
  <c r="E51" i="58"/>
  <c r="D51" i="58"/>
  <c r="C51" i="58"/>
  <c r="E13" i="58"/>
  <c r="E14" i="58" s="1"/>
  <c r="D13" i="58"/>
  <c r="D14" i="58" s="1"/>
  <c r="C13" i="58"/>
  <c r="C14" i="58" s="1"/>
  <c r="C52" i="58" s="1"/>
  <c r="F10" i="58"/>
  <c r="DE10" i="52" s="1"/>
  <c r="F9" i="58"/>
  <c r="F13" i="58" l="1"/>
  <c r="F14" i="58" s="1"/>
  <c r="F52" i="58" s="1"/>
  <c r="D52" i="58"/>
  <c r="E52" i="58"/>
  <c r="DC8" i="52"/>
  <c r="DB8" i="52"/>
  <c r="CV10" i="40"/>
  <c r="CW10" i="40"/>
  <c r="DB10" i="40"/>
  <c r="DA10" i="40"/>
  <c r="CZ10" i="40"/>
  <c r="CY10" i="40"/>
  <c r="F104" i="57"/>
  <c r="DP8" i="52" s="1"/>
  <c r="F102" i="57"/>
  <c r="E102" i="57"/>
  <c r="D102" i="57"/>
  <c r="C102" i="57"/>
  <c r="E13" i="57"/>
  <c r="E14" i="57" s="1"/>
  <c r="D13" i="57"/>
  <c r="D14" i="57" s="1"/>
  <c r="D103" i="57" s="1"/>
  <c r="C13" i="57"/>
  <c r="C14" i="57" s="1"/>
  <c r="C103" i="57" s="1"/>
  <c r="F10" i="57"/>
  <c r="DE8" i="52" s="1"/>
  <c r="F9" i="57"/>
  <c r="F13" i="57" l="1"/>
  <c r="F14" i="57" s="1"/>
  <c r="F103" i="57" s="1"/>
  <c r="E103" i="57"/>
  <c r="CS24" i="52"/>
  <c r="CS23" i="52"/>
  <c r="CS21" i="52"/>
  <c r="DB9" i="52" l="1"/>
  <c r="DC9" i="52"/>
  <c r="F102" i="56"/>
  <c r="DP9" i="52" s="1"/>
  <c r="F10" i="56"/>
  <c r="DE9" i="52" s="1"/>
  <c r="E9" i="56"/>
  <c r="D9" i="56"/>
  <c r="C9" i="56"/>
  <c r="F9" i="56" s="1"/>
  <c r="DL23" i="52" l="1"/>
  <c r="DL19" i="52"/>
  <c r="DL14" i="52"/>
  <c r="DL10" i="52"/>
  <c r="DJ23" i="52"/>
  <c r="DJ19" i="52"/>
  <c r="DJ14" i="52"/>
  <c r="DJ10" i="52"/>
  <c r="DI23" i="52"/>
  <c r="DI19" i="52"/>
  <c r="DI14" i="52"/>
  <c r="DI10" i="52"/>
  <c r="DL8" i="52"/>
  <c r="DJ8" i="52"/>
  <c r="DI8" i="52"/>
  <c r="DB7" i="52" l="1"/>
  <c r="DI7" i="52" s="1"/>
  <c r="DB9" i="40"/>
  <c r="CZ9" i="40"/>
  <c r="CY9" i="40"/>
  <c r="CW9" i="40"/>
  <c r="CV9" i="40"/>
  <c r="DC7" i="52"/>
  <c r="DJ7" i="52" s="1"/>
  <c r="F42" i="54"/>
  <c r="DP7" i="52" s="1"/>
  <c r="F10" i="54"/>
  <c r="DE7" i="52" s="1"/>
  <c r="DL7" i="52" s="1"/>
  <c r="E9" i="54"/>
  <c r="D9" i="54"/>
  <c r="C9" i="54"/>
  <c r="F9" i="54" l="1"/>
  <c r="DA9" i="40" s="1"/>
  <c r="DB29" i="40"/>
  <c r="DA29" i="40"/>
  <c r="CZ29" i="40"/>
  <c r="CY29" i="40"/>
  <c r="DC29" i="40" s="1"/>
  <c r="CW29" i="40"/>
  <c r="CV29" i="40"/>
  <c r="CS18" i="40"/>
  <c r="CS17" i="40"/>
  <c r="CS16" i="40"/>
  <c r="CS15" i="40"/>
  <c r="CS14" i="40"/>
  <c r="CS13" i="40"/>
  <c r="CS12" i="40"/>
  <c r="CS11" i="40"/>
  <c r="CS10" i="40"/>
  <c r="CS9" i="40"/>
  <c r="DC23" i="40"/>
  <c r="DD21" i="52" s="1"/>
  <c r="CX23" i="40"/>
  <c r="DF21" i="52" s="1"/>
  <c r="DA27" i="52"/>
  <c r="DL17" i="52"/>
  <c r="DJ17" i="52"/>
  <c r="DI17" i="52"/>
  <c r="DL24" i="52"/>
  <c r="DJ24" i="52"/>
  <c r="DI24" i="52"/>
  <c r="DM22" i="52"/>
  <c r="DL22" i="52"/>
  <c r="DK22" i="52"/>
  <c r="DJ22" i="52"/>
  <c r="DI22" i="52"/>
  <c r="DJ21" i="52"/>
  <c r="DK21" i="52"/>
  <c r="DL21" i="52"/>
  <c r="DM21" i="52"/>
  <c r="DI21" i="52"/>
  <c r="DL20" i="52"/>
  <c r="DJ20" i="52"/>
  <c r="DI20" i="52"/>
  <c r="DL18" i="52"/>
  <c r="DL27" i="52" s="1"/>
  <c r="DJ18" i="52"/>
  <c r="DJ27" i="52" s="1"/>
  <c r="DI18" i="52"/>
  <c r="DI27" i="52" s="1"/>
  <c r="CW16" i="52"/>
  <c r="DJ16" i="52" s="1"/>
  <c r="CX16" i="52"/>
  <c r="CY16" i="52"/>
  <c r="DL16" i="52" s="1"/>
  <c r="CZ16" i="52"/>
  <c r="CV16" i="52"/>
  <c r="DI16" i="52" s="1"/>
  <c r="CZ13" i="52"/>
  <c r="CY13" i="52"/>
  <c r="DL13" i="52" s="1"/>
  <c r="CX13" i="52"/>
  <c r="CW13" i="52"/>
  <c r="DJ13" i="52" s="1"/>
  <c r="CV13" i="52"/>
  <c r="DI13" i="52" s="1"/>
  <c r="CZ9" i="52"/>
  <c r="DM9" i="52" s="1"/>
  <c r="CY9" i="52"/>
  <c r="DL9" i="52" s="1"/>
  <c r="CX9" i="52"/>
  <c r="CW9" i="52"/>
  <c r="DJ9" i="52" s="1"/>
  <c r="CV9" i="52"/>
  <c r="DI9" i="52" s="1"/>
  <c r="CZ15" i="52"/>
  <c r="CY15" i="52"/>
  <c r="DL15" i="52" s="1"/>
  <c r="CX15" i="52"/>
  <c r="CW15" i="52"/>
  <c r="DJ15" i="52" s="1"/>
  <c r="CV15" i="52"/>
  <c r="DI15" i="52" s="1"/>
  <c r="CZ12" i="52"/>
  <c r="CY12" i="52"/>
  <c r="DL12" i="52" s="1"/>
  <c r="CX12" i="52"/>
  <c r="CW12" i="52"/>
  <c r="DJ12" i="52" s="1"/>
  <c r="CV12" i="52"/>
  <c r="DI12" i="52" s="1"/>
  <c r="CZ11" i="52"/>
  <c r="CY11" i="52"/>
  <c r="DL11" i="52" s="1"/>
  <c r="CX11" i="52"/>
  <c r="CW11" i="52"/>
  <c r="DJ11" i="52" s="1"/>
  <c r="CV11" i="52"/>
  <c r="DI11" i="52" s="1"/>
  <c r="CS16" i="52"/>
  <c r="CS15" i="52"/>
  <c r="CS14" i="52"/>
  <c r="CS7" i="52"/>
  <c r="CX9" i="40"/>
  <c r="DF7" i="52" s="1"/>
  <c r="DM7" i="52" s="1"/>
  <c r="CX10" i="40"/>
  <c r="DF8" i="52" s="1"/>
  <c r="DM8" i="52" s="1"/>
  <c r="CX11" i="40"/>
  <c r="DF9" i="52" s="1"/>
  <c r="CX12" i="40"/>
  <c r="DF10" i="52" s="1"/>
  <c r="DM10" i="52" s="1"/>
  <c r="CX13" i="40"/>
  <c r="DF11" i="52" s="1"/>
  <c r="CX14" i="40"/>
  <c r="CX15" i="40"/>
  <c r="DF13" i="52" s="1"/>
  <c r="CX16" i="40"/>
  <c r="DF14" i="52" s="1"/>
  <c r="DM14" i="52" s="1"/>
  <c r="CX17" i="40"/>
  <c r="DF15" i="52" s="1"/>
  <c r="CX18" i="40"/>
  <c r="DF16" i="52" s="1"/>
  <c r="DG16" i="52" s="1"/>
  <c r="BD30" i="52"/>
  <c r="P30" i="52"/>
  <c r="BR29" i="52"/>
  <c r="BR25" i="52" s="1"/>
  <c r="BQ29" i="52"/>
  <c r="BQ25" i="52" s="1"/>
  <c r="BP29" i="52"/>
  <c r="BO29" i="52"/>
  <c r="BO25" i="52" s="1"/>
  <c r="BC29" i="52"/>
  <c r="BC25" i="52"/>
  <c r="BB29" i="52"/>
  <c r="BB25" i="52" s="1"/>
  <c r="BA29" i="52"/>
  <c r="AZ29" i="52"/>
  <c r="AW29" i="52"/>
  <c r="AV29" i="52"/>
  <c r="AV25" i="52" s="1"/>
  <c r="AU29" i="52"/>
  <c r="AT29" i="52"/>
  <c r="AT25" i="52"/>
  <c r="O29" i="52"/>
  <c r="O25" i="52" s="1"/>
  <c r="N29" i="52"/>
  <c r="N25" i="52" s="1"/>
  <c r="M29" i="52"/>
  <c r="M25" i="52" s="1"/>
  <c r="L29" i="52"/>
  <c r="L25" i="52" s="1"/>
  <c r="I29" i="52"/>
  <c r="I25" i="52" s="1"/>
  <c r="H29" i="52"/>
  <c r="H25" i="52" s="1"/>
  <c r="G29" i="52"/>
  <c r="G25" i="52" s="1"/>
  <c r="F29" i="52"/>
  <c r="F25" i="52" s="1"/>
  <c r="BP25" i="52"/>
  <c r="BA25" i="52"/>
  <c r="AZ25" i="52"/>
  <c r="AW25" i="52"/>
  <c r="AU25" i="52"/>
  <c r="BW24" i="52"/>
  <c r="CB24" i="52"/>
  <c r="BU24" i="52"/>
  <c r="BZ24" i="52" s="1"/>
  <c r="BS24" i="52"/>
  <c r="BM24" i="52"/>
  <c r="BD24" i="52"/>
  <c r="AX24" i="52"/>
  <c r="AD24" i="52"/>
  <c r="AC24" i="52"/>
  <c r="AB24" i="52"/>
  <c r="AA24" i="52"/>
  <c r="AE24" i="52" s="1"/>
  <c r="P24" i="52"/>
  <c r="J24" i="52"/>
  <c r="DA23" i="52"/>
  <c r="DG22" i="52"/>
  <c r="BZ22" i="52"/>
  <c r="BW22" i="52"/>
  <c r="CB22" i="52" s="1"/>
  <c r="BV22" i="52"/>
  <c r="CA22" i="52" s="1"/>
  <c r="CA29" i="52" s="1"/>
  <c r="CA25" i="52" s="1"/>
  <c r="BT22" i="52"/>
  <c r="BX22" i="52" s="1"/>
  <c r="BS22" i="52"/>
  <c r="BM22" i="52"/>
  <c r="BD22" i="52"/>
  <c r="AX22" i="52"/>
  <c r="AD22" i="52"/>
  <c r="AC22" i="52"/>
  <c r="AB22" i="52"/>
  <c r="AA22" i="52"/>
  <c r="AE22" i="52" s="1"/>
  <c r="P22" i="52"/>
  <c r="J22" i="52"/>
  <c r="DG21" i="52"/>
  <c r="DG20" i="52"/>
  <c r="DG19" i="52"/>
  <c r="DA19" i="52"/>
  <c r="CB19" i="52"/>
  <c r="CA19" i="52"/>
  <c r="BZ19" i="52"/>
  <c r="BY19" i="52"/>
  <c r="CC19" i="52" s="1"/>
  <c r="BX19" i="52"/>
  <c r="BS19" i="52"/>
  <c r="BM19" i="52"/>
  <c r="BD19" i="52"/>
  <c r="AX19" i="52"/>
  <c r="AD19" i="52"/>
  <c r="AC19" i="52"/>
  <c r="AB19" i="52"/>
  <c r="AA19" i="52"/>
  <c r="AE19" i="52"/>
  <c r="P19" i="52"/>
  <c r="J19" i="52"/>
  <c r="CB16" i="52"/>
  <c r="CA16" i="52"/>
  <c r="BZ16" i="52"/>
  <c r="CC16" i="52" s="1"/>
  <c r="BY16" i="52"/>
  <c r="BX16" i="52"/>
  <c r="BS16" i="52"/>
  <c r="BM16" i="52"/>
  <c r="BD16" i="52"/>
  <c r="AX16" i="52"/>
  <c r="AD16" i="52"/>
  <c r="AC16" i="52"/>
  <c r="AK12" i="52" s="1"/>
  <c r="AB16" i="52"/>
  <c r="AA16" i="52"/>
  <c r="AE16" i="52" s="1"/>
  <c r="P16" i="52"/>
  <c r="J16" i="52"/>
  <c r="DA14" i="52"/>
  <c r="CB14" i="52"/>
  <c r="CA14" i="52"/>
  <c r="BZ14" i="52"/>
  <c r="BY14" i="52"/>
  <c r="BX14" i="52"/>
  <c r="BS14" i="52"/>
  <c r="BM14" i="52"/>
  <c r="BD14" i="52"/>
  <c r="AX14" i="52"/>
  <c r="AD14" i="52"/>
  <c r="AL12" i="52" s="1"/>
  <c r="AC14" i="52"/>
  <c r="AB14" i="52"/>
  <c r="AA14" i="52"/>
  <c r="P14" i="52"/>
  <c r="J14" i="52"/>
  <c r="CS13" i="52"/>
  <c r="CS12" i="52"/>
  <c r="CB12" i="52"/>
  <c r="CA12" i="52"/>
  <c r="BZ12" i="52"/>
  <c r="BY12" i="52"/>
  <c r="CC12" i="52" s="1"/>
  <c r="BX12" i="52"/>
  <c r="BS12" i="52"/>
  <c r="BM12" i="52"/>
  <c r="BD12" i="52"/>
  <c r="AX12" i="52"/>
  <c r="AJ12" i="52"/>
  <c r="AJ14" i="52" s="1"/>
  <c r="AE12" i="52"/>
  <c r="Y12" i="52"/>
  <c r="P12" i="52"/>
  <c r="J12" i="52"/>
  <c r="CS11" i="52"/>
  <c r="DA10" i="52"/>
  <c r="CS10" i="52"/>
  <c r="CB10" i="52"/>
  <c r="CA10" i="52"/>
  <c r="BZ10" i="52"/>
  <c r="BY10" i="52"/>
  <c r="CC10" i="52" s="1"/>
  <c r="BX10" i="52"/>
  <c r="BS10" i="52"/>
  <c r="BM10" i="52"/>
  <c r="BD10" i="52"/>
  <c r="AX10" i="52"/>
  <c r="AL10" i="52"/>
  <c r="AK10" i="52"/>
  <c r="AJ10" i="52"/>
  <c r="AI10" i="52"/>
  <c r="AM10" i="52" s="1"/>
  <c r="AD10" i="52"/>
  <c r="AC10" i="52"/>
  <c r="AB10" i="52"/>
  <c r="AA10" i="52"/>
  <c r="AE10" i="52"/>
  <c r="P10" i="52"/>
  <c r="J10" i="52"/>
  <c r="CS9" i="52"/>
  <c r="DA8" i="52"/>
  <c r="CS8" i="52"/>
  <c r="CI8" i="52"/>
  <c r="CH8" i="52"/>
  <c r="CB8" i="52"/>
  <c r="CA8" i="52"/>
  <c r="BZ8" i="52"/>
  <c r="BY8" i="52"/>
  <c r="CC8" i="52"/>
  <c r="BX8" i="52"/>
  <c r="BS8" i="52"/>
  <c r="BM8" i="52"/>
  <c r="BD8" i="52"/>
  <c r="AX8" i="52"/>
  <c r="AL8" i="52"/>
  <c r="AK8" i="52"/>
  <c r="AJ8" i="52"/>
  <c r="AI8" i="52"/>
  <c r="AD8" i="52"/>
  <c r="AC8" i="52"/>
  <c r="AB8" i="52"/>
  <c r="AA8" i="52"/>
  <c r="AE8" i="52" s="1"/>
  <c r="P8" i="52"/>
  <c r="J8" i="52"/>
  <c r="DA7" i="52"/>
  <c r="CB7" i="52"/>
  <c r="CA7" i="52"/>
  <c r="BZ7" i="52"/>
  <c r="BY7" i="52"/>
  <c r="CC7" i="52" s="1"/>
  <c r="BX7" i="52"/>
  <c r="BS7" i="52"/>
  <c r="BM7" i="52"/>
  <c r="BD7" i="52"/>
  <c r="AX7" i="52"/>
  <c r="AI7" i="52"/>
  <c r="AM7" i="52" s="1"/>
  <c r="AD7" i="52"/>
  <c r="AL7" i="52" s="1"/>
  <c r="AC7" i="52"/>
  <c r="AK7" i="52" s="1"/>
  <c r="AB7" i="52"/>
  <c r="AJ7" i="52" s="1"/>
  <c r="AA7" i="52"/>
  <c r="AA29" i="52"/>
  <c r="AA25" i="52" s="1"/>
  <c r="P7" i="52"/>
  <c r="J7" i="52"/>
  <c r="DC17" i="40"/>
  <c r="DD15" i="52" s="1"/>
  <c r="DG15" i="52" s="1"/>
  <c r="CX24" i="40"/>
  <c r="DF22" i="52" s="1"/>
  <c r="DA31" i="40"/>
  <c r="DA27" i="40" s="1"/>
  <c r="CY31" i="40"/>
  <c r="CW31" i="40"/>
  <c r="CW27" i="40" s="1"/>
  <c r="DC24" i="40"/>
  <c r="DD22" i="52" s="1"/>
  <c r="CX25" i="40"/>
  <c r="DF23" i="52" s="1"/>
  <c r="DM23" i="52" s="1"/>
  <c r="DC22" i="40"/>
  <c r="DD20" i="52" s="1"/>
  <c r="DK20" i="52" s="1"/>
  <c r="CX22" i="40"/>
  <c r="DF20" i="52" s="1"/>
  <c r="DM20" i="52" s="1"/>
  <c r="CX21" i="40"/>
  <c r="DF19" i="52" s="1"/>
  <c r="DM19" i="52" s="1"/>
  <c r="DC21" i="40"/>
  <c r="DD19" i="52" s="1"/>
  <c r="DK19" i="52" s="1"/>
  <c r="DC20" i="40"/>
  <c r="DD18" i="52" s="1"/>
  <c r="DD27" i="52" s="1"/>
  <c r="DC19" i="40"/>
  <c r="DD17" i="52" s="1"/>
  <c r="CX19" i="40"/>
  <c r="DC16" i="40"/>
  <c r="DD14" i="52" s="1"/>
  <c r="DK14" i="52" s="1"/>
  <c r="CZ31" i="40"/>
  <c r="DC11" i="40"/>
  <c r="DC26" i="40"/>
  <c r="DC25" i="40"/>
  <c r="DC10" i="40"/>
  <c r="DD8" i="52" s="1"/>
  <c r="DK8" i="52" s="1"/>
  <c r="CX26" i="40"/>
  <c r="DF24" i="52" s="1"/>
  <c r="DM24" i="52" s="1"/>
  <c r="CX20" i="40"/>
  <c r="CD50" i="40"/>
  <c r="AE44" i="40"/>
  <c r="CK39" i="40"/>
  <c r="CM39" i="40" s="1"/>
  <c r="BX39" i="40"/>
  <c r="BH39" i="40"/>
  <c r="T39" i="40"/>
  <c r="CK38" i="40"/>
  <c r="BX38" i="40"/>
  <c r="BI38" i="40"/>
  <c r="U38" i="40"/>
  <c r="CK37" i="40"/>
  <c r="CM38" i="40" s="1"/>
  <c r="BX37" i="40"/>
  <c r="BI37" i="40"/>
  <c r="U37" i="40"/>
  <c r="CK36" i="40"/>
  <c r="BD31" i="40"/>
  <c r="P31" i="40"/>
  <c r="BR30" i="40"/>
  <c r="BQ30" i="40"/>
  <c r="BP30" i="40"/>
  <c r="BO30" i="40"/>
  <c r="BC30" i="40"/>
  <c r="BC32" i="40" s="1"/>
  <c r="BB30" i="40"/>
  <c r="BB32" i="40"/>
  <c r="BA30" i="40"/>
  <c r="BA32" i="40"/>
  <c r="AZ30" i="40"/>
  <c r="AZ32" i="40"/>
  <c r="AW30" i="40"/>
  <c r="AV30" i="40"/>
  <c r="AU30" i="40"/>
  <c r="AT30" i="40"/>
  <c r="O30" i="40"/>
  <c r="N30" i="40"/>
  <c r="N32" i="40" s="1"/>
  <c r="M30" i="40"/>
  <c r="L30" i="40"/>
  <c r="I30" i="40"/>
  <c r="H30" i="40"/>
  <c r="G30" i="40"/>
  <c r="F30" i="40"/>
  <c r="AD21" i="40"/>
  <c r="AB25" i="40"/>
  <c r="CM25" i="40"/>
  <c r="BH25" i="40"/>
  <c r="BD25" i="40"/>
  <c r="AX25" i="40"/>
  <c r="AC25" i="40"/>
  <c r="T25" i="40"/>
  <c r="AA25" i="40" s="1"/>
  <c r="P25" i="40"/>
  <c r="J25" i="40"/>
  <c r="BZ22" i="40"/>
  <c r="BW22" i="40"/>
  <c r="CB22" i="40"/>
  <c r="BV22" i="40"/>
  <c r="CA22" i="40"/>
  <c r="BT22" i="40"/>
  <c r="BX22" i="40" s="1"/>
  <c r="BY22" i="40"/>
  <c r="CC22" i="40" s="1"/>
  <c r="BS22" i="40"/>
  <c r="BM22" i="40"/>
  <c r="BD22" i="40"/>
  <c r="AX22" i="40"/>
  <c r="AC22" i="40"/>
  <c r="AB22" i="40"/>
  <c r="AJ14" i="40" s="1"/>
  <c r="P22" i="40"/>
  <c r="J22" i="40"/>
  <c r="BW21" i="40"/>
  <c r="CB21" i="40" s="1"/>
  <c r="BU21" i="40"/>
  <c r="BU30" i="40" s="1"/>
  <c r="BZ21" i="40"/>
  <c r="BS21" i="40"/>
  <c r="BM21" i="40"/>
  <c r="BD21" i="40"/>
  <c r="AX21" i="40"/>
  <c r="AC21" i="40"/>
  <c r="P21" i="40"/>
  <c r="J21" i="40"/>
  <c r="BZ20" i="40"/>
  <c r="BW20" i="40"/>
  <c r="CB20" i="40" s="1"/>
  <c r="BV20" i="40"/>
  <c r="BV30" i="40" s="1"/>
  <c r="BT20" i="40"/>
  <c r="BT21" i="40" s="1"/>
  <c r="BS20" i="40"/>
  <c r="BM20" i="40"/>
  <c r="BD20" i="40"/>
  <c r="AX20" i="40"/>
  <c r="AC20" i="40"/>
  <c r="P20" i="40"/>
  <c r="J20" i="40"/>
  <c r="CB18" i="40"/>
  <c r="CA18" i="40"/>
  <c r="BZ18" i="40"/>
  <c r="BY18" i="40"/>
  <c r="CC18" i="40" s="1"/>
  <c r="BX18" i="40"/>
  <c r="CH18" i="40" s="1"/>
  <c r="BS18" i="40"/>
  <c r="BM18" i="40"/>
  <c r="BD18" i="40"/>
  <c r="AX18" i="40"/>
  <c r="AC18" i="40"/>
  <c r="P18" i="40"/>
  <c r="J18" i="40"/>
  <c r="CB17" i="40"/>
  <c r="CA17" i="40"/>
  <c r="BZ17" i="40"/>
  <c r="BY17" i="40"/>
  <c r="BX17" i="40"/>
  <c r="BS17" i="40"/>
  <c r="BM17" i="40"/>
  <c r="BD17" i="40"/>
  <c r="AX17" i="40"/>
  <c r="AC17" i="40"/>
  <c r="P17" i="40"/>
  <c r="J17" i="40"/>
  <c r="CB16" i="40"/>
  <c r="CA16" i="40"/>
  <c r="BZ16" i="40"/>
  <c r="CC16" i="40" s="1"/>
  <c r="BY16" i="40"/>
  <c r="BX16" i="40"/>
  <c r="BS16" i="40"/>
  <c r="BM16" i="40"/>
  <c r="BD16" i="40"/>
  <c r="AX16" i="40"/>
  <c r="AC16" i="40"/>
  <c r="AK14" i="40" s="1"/>
  <c r="P16" i="40"/>
  <c r="J16" i="40"/>
  <c r="CB14" i="40"/>
  <c r="CA14" i="40"/>
  <c r="BZ14" i="40"/>
  <c r="BY14" i="40"/>
  <c r="CC14" i="40" s="1"/>
  <c r="BX14" i="40"/>
  <c r="BS14" i="40"/>
  <c r="BM14" i="40"/>
  <c r="BD14" i="40"/>
  <c r="AX14" i="40"/>
  <c r="AE14" i="40"/>
  <c r="Y14" i="40"/>
  <c r="P14" i="40"/>
  <c r="J14" i="40"/>
  <c r="CB12" i="40"/>
  <c r="CA12" i="40"/>
  <c r="BZ12" i="40"/>
  <c r="BY12" i="40"/>
  <c r="CC12" i="40"/>
  <c r="BX12" i="40"/>
  <c r="BX30" i="40" s="1"/>
  <c r="BS12" i="40"/>
  <c r="BS30" i="40" s="1"/>
  <c r="BM12" i="40"/>
  <c r="BD12" i="40"/>
  <c r="BD30" i="40" s="1"/>
  <c r="BD32" i="40" s="1"/>
  <c r="AX12" i="40"/>
  <c r="AL12" i="40"/>
  <c r="AK12" i="40"/>
  <c r="AJ12" i="40"/>
  <c r="AI12" i="40"/>
  <c r="AM12" i="40"/>
  <c r="AC12" i="40"/>
  <c r="P12" i="40"/>
  <c r="J12" i="40"/>
  <c r="CI10" i="40"/>
  <c r="CH10" i="40"/>
  <c r="CB10" i="40"/>
  <c r="CA10" i="40"/>
  <c r="BZ10" i="40"/>
  <c r="BZ30" i="40" s="1"/>
  <c r="BY10" i="40"/>
  <c r="CC10" i="40" s="1"/>
  <c r="BX10" i="40"/>
  <c r="BS10" i="40"/>
  <c r="BM10" i="40"/>
  <c r="BD10" i="40"/>
  <c r="AX10" i="40"/>
  <c r="AL10" i="40"/>
  <c r="AM10" i="40"/>
  <c r="AK10" i="40"/>
  <c r="AJ10" i="40"/>
  <c r="AI10" i="40"/>
  <c r="AC10" i="40"/>
  <c r="P10" i="40"/>
  <c r="J10" i="40"/>
  <c r="CB9" i="40"/>
  <c r="CB30" i="40" s="1"/>
  <c r="CA9" i="40"/>
  <c r="BZ9" i="40"/>
  <c r="BY9" i="40"/>
  <c r="BX9" i="40"/>
  <c r="BS9" i="40"/>
  <c r="BM9" i="40"/>
  <c r="BD9" i="40"/>
  <c r="AX9" i="40"/>
  <c r="AX30" i="40" s="1"/>
  <c r="AC9" i="40"/>
  <c r="AC38" i="40" s="1"/>
  <c r="AK9" i="40"/>
  <c r="P9" i="40"/>
  <c r="P30" i="40" s="1"/>
  <c r="P32" i="40" s="1"/>
  <c r="J9" i="40"/>
  <c r="J30" i="40" s="1"/>
  <c r="AB16" i="40"/>
  <c r="AD17" i="40"/>
  <c r="AD12" i="40"/>
  <c r="AD10" i="40"/>
  <c r="AB17" i="40"/>
  <c r="AB21" i="40"/>
  <c r="AB18" i="40"/>
  <c r="AD20" i="40"/>
  <c r="AD9" i="40"/>
  <c r="AD38" i="40" s="1"/>
  <c r="AD18" i="40"/>
  <c r="AB10" i="40"/>
  <c r="AB12" i="40"/>
  <c r="AB38" i="40" s="1"/>
  <c r="AB20" i="40"/>
  <c r="AB9" i="40"/>
  <c r="AB30" i="40"/>
  <c r="AD25" i="40"/>
  <c r="AD22" i="40"/>
  <c r="AL14" i="40" s="1"/>
  <c r="AD16" i="40"/>
  <c r="L32" i="40"/>
  <c r="BV21" i="40"/>
  <c r="CA21" i="40"/>
  <c r="AA18" i="40"/>
  <c r="AE18" i="40" s="1"/>
  <c r="AA17" i="40"/>
  <c r="AE17" i="40" s="1"/>
  <c r="AA9" i="40"/>
  <c r="AE9" i="40"/>
  <c r="AE30" i="40" s="1"/>
  <c r="CK40" i="40"/>
  <c r="BW40" i="40"/>
  <c r="BX40" i="40" s="1"/>
  <c r="AA22" i="40"/>
  <c r="AE22" i="40"/>
  <c r="AJ9" i="40"/>
  <c r="AA12" i="40"/>
  <c r="AA21" i="40"/>
  <c r="AE21" i="40"/>
  <c r="DC14" i="40"/>
  <c r="DD12" i="52" s="1"/>
  <c r="DC18" i="40"/>
  <c r="DD16" i="52" s="1"/>
  <c r="O32" i="40"/>
  <c r="M32" i="40"/>
  <c r="DC12" i="40"/>
  <c r="DC13" i="40"/>
  <c r="DC15" i="40"/>
  <c r="BX20" i="40"/>
  <c r="CC9" i="40"/>
  <c r="AD30" i="40"/>
  <c r="CC17" i="40"/>
  <c r="DE22" i="40"/>
  <c r="DB31" i="40"/>
  <c r="DB27" i="40" s="1"/>
  <c r="DG14" i="52"/>
  <c r="DB29" i="52"/>
  <c r="DB25" i="52" s="1"/>
  <c r="BY22" i="52"/>
  <c r="CC22" i="52" s="1"/>
  <c r="DC29" i="52"/>
  <c r="DC25" i="52" s="1"/>
  <c r="BT24" i="52"/>
  <c r="BY24" i="52" s="1"/>
  <c r="CC24" i="52" s="1"/>
  <c r="AD29" i="52"/>
  <c r="AD25" i="52" s="1"/>
  <c r="AE7" i="52"/>
  <c r="AE29" i="52" s="1"/>
  <c r="AE25" i="52" s="1"/>
  <c r="DE16" i="40"/>
  <c r="DC9" i="40"/>
  <c r="DD7" i="52" s="1"/>
  <c r="DK7" i="52" s="1"/>
  <c r="DG7" i="52"/>
  <c r="DE29" i="52"/>
  <c r="DE25" i="52" s="1"/>
  <c r="CV31" i="40"/>
  <c r="CV27" i="40" s="1"/>
  <c r="AE14" i="52"/>
  <c r="AI12" i="52"/>
  <c r="DA12" i="52"/>
  <c r="DA16" i="52"/>
  <c r="DA20" i="52"/>
  <c r="DN20" i="52" s="1"/>
  <c r="AB29" i="52"/>
  <c r="AB25" i="52" s="1"/>
  <c r="AI14" i="52"/>
  <c r="AM14" i="52" s="1"/>
  <c r="AM12" i="52"/>
  <c r="AI19" i="52"/>
  <c r="AM19" i="52" s="1"/>
  <c r="AB39" i="40" l="1"/>
  <c r="AB40" i="40"/>
  <c r="AB46" i="40" s="1"/>
  <c r="AB47" i="40" s="1"/>
  <c r="AA38" i="40"/>
  <c r="AE25" i="40"/>
  <c r="AJ16" i="40"/>
  <c r="AJ18" i="40"/>
  <c r="CH30" i="40"/>
  <c r="DG12" i="52"/>
  <c r="DN12" i="52" s="1"/>
  <c r="BY21" i="40"/>
  <c r="CC21" i="40" s="1"/>
  <c r="BX21" i="40"/>
  <c r="DG17" i="52"/>
  <c r="CC30" i="40"/>
  <c r="AD39" i="40"/>
  <c r="AD40" i="40"/>
  <c r="AD46" i="40" s="1"/>
  <c r="AD47" i="40" s="1"/>
  <c r="AL16" i="40"/>
  <c r="AL18" i="40"/>
  <c r="AK16" i="40"/>
  <c r="AK18" i="40"/>
  <c r="AC39" i="40"/>
  <c r="AC40" i="40"/>
  <c r="AC46" i="40" s="1"/>
  <c r="AC47" i="40" s="1"/>
  <c r="AE12" i="40"/>
  <c r="DE25" i="40"/>
  <c r="DD23" i="52"/>
  <c r="BX29" i="52"/>
  <c r="CH29" i="52" s="1"/>
  <c r="DE12" i="40"/>
  <c r="DD10" i="52"/>
  <c r="BX24" i="52"/>
  <c r="CM37" i="40"/>
  <c r="AX29" i="52"/>
  <c r="AX25" i="52" s="1"/>
  <c r="BZ29" i="52"/>
  <c r="BZ25" i="52" s="1"/>
  <c r="DK18" i="52"/>
  <c r="DK27" i="52" s="1"/>
  <c r="J29" i="52"/>
  <c r="J25" i="52" s="1"/>
  <c r="P29" i="52"/>
  <c r="P25" i="52" s="1"/>
  <c r="DE11" i="40"/>
  <c r="DD9" i="52"/>
  <c r="DG9" i="52" s="1"/>
  <c r="AC30" i="40"/>
  <c r="CA20" i="40"/>
  <c r="CA30" i="40" s="1"/>
  <c r="AL9" i="40"/>
  <c r="BT30" i="40"/>
  <c r="DE19" i="40"/>
  <c r="DF17" i="52"/>
  <c r="DM17" i="52" s="1"/>
  <c r="CB29" i="52"/>
  <c r="CB25" i="52" s="1"/>
  <c r="BD29" i="52"/>
  <c r="BD25" i="52" s="1"/>
  <c r="DE17" i="40"/>
  <c r="DE14" i="40"/>
  <c r="DF12" i="52"/>
  <c r="DK13" i="52"/>
  <c r="CC14" i="52"/>
  <c r="BS29" i="52"/>
  <c r="BS25" i="52" s="1"/>
  <c r="DK12" i="52"/>
  <c r="BW30" i="40"/>
  <c r="DM13" i="52"/>
  <c r="DK17" i="52"/>
  <c r="CX29" i="40"/>
  <c r="CX30" i="40" s="1"/>
  <c r="AA20" i="40"/>
  <c r="AE20" i="40" s="1"/>
  <c r="DM12" i="52"/>
  <c r="DM16" i="52"/>
  <c r="DE15" i="40"/>
  <c r="DD13" i="52"/>
  <c r="DG13" i="52" s="1"/>
  <c r="AA10" i="40"/>
  <c r="AA16" i="40"/>
  <c r="AE16" i="40" s="1"/>
  <c r="DE20" i="40"/>
  <c r="DF18" i="52"/>
  <c r="AM8" i="52"/>
  <c r="DK15" i="52"/>
  <c r="DK16" i="52"/>
  <c r="BY20" i="40"/>
  <c r="CC20" i="40" s="1"/>
  <c r="AJ19" i="52"/>
  <c r="BT29" i="52"/>
  <c r="BT25" i="52" s="1"/>
  <c r="DE13" i="40"/>
  <c r="DD11" i="52"/>
  <c r="DK11" i="52" s="1"/>
  <c r="DG8" i="52"/>
  <c r="DN8" i="52" s="1"/>
  <c r="DM15" i="52"/>
  <c r="DE26" i="40"/>
  <c r="DD24" i="52"/>
  <c r="DE24" i="40"/>
  <c r="DE23" i="40"/>
  <c r="CZ27" i="40"/>
  <c r="DC30" i="40"/>
  <c r="DA30" i="40"/>
  <c r="DB30" i="40"/>
  <c r="CZ30" i="40"/>
  <c r="CY30" i="40"/>
  <c r="DE21" i="40"/>
  <c r="CY27" i="40"/>
  <c r="DE29" i="40"/>
  <c r="CW30" i="40"/>
  <c r="DE18" i="40"/>
  <c r="DM11" i="52"/>
  <c r="DN19" i="52"/>
  <c r="DI29" i="52"/>
  <c r="DI25" i="52" s="1"/>
  <c r="CX31" i="40"/>
  <c r="CW32" i="40" s="1"/>
  <c r="DN16" i="52"/>
  <c r="DL29" i="52"/>
  <c r="DL25" i="52" s="1"/>
  <c r="CC29" i="52"/>
  <c r="CC25" i="52" s="1"/>
  <c r="AL14" i="52"/>
  <c r="AL19" i="52"/>
  <c r="AK14" i="52"/>
  <c r="AK19" i="52"/>
  <c r="DA28" i="52"/>
  <c r="CX28" i="52"/>
  <c r="CY28" i="52"/>
  <c r="CZ28" i="52"/>
  <c r="CV28" i="52"/>
  <c r="CH19" i="52"/>
  <c r="CW29" i="52"/>
  <c r="DA22" i="52"/>
  <c r="DN22" i="52" s="1"/>
  <c r="CV29" i="52"/>
  <c r="BY29" i="52"/>
  <c r="BY25" i="52" s="1"/>
  <c r="BV29" i="52"/>
  <c r="BV25" i="52" s="1"/>
  <c r="CZ29" i="52"/>
  <c r="CY29" i="52"/>
  <c r="CX29" i="52"/>
  <c r="AC29" i="52"/>
  <c r="AC25" i="52" s="1"/>
  <c r="DA9" i="52"/>
  <c r="DN14" i="52"/>
  <c r="BW29" i="52"/>
  <c r="BW25" i="52" s="1"/>
  <c r="DA24" i="52"/>
  <c r="CW28" i="52"/>
  <c r="DA13" i="52"/>
  <c r="DN13" i="52" s="1"/>
  <c r="DA21" i="52"/>
  <c r="DN21" i="52" s="1"/>
  <c r="DA17" i="52"/>
  <c r="DA18" i="52"/>
  <c r="DA15" i="52"/>
  <c r="DN15" i="52" s="1"/>
  <c r="DA11" i="52"/>
  <c r="DN7" i="52"/>
  <c r="BV24" i="52"/>
  <c r="CA24" i="52" s="1"/>
  <c r="BU29" i="52"/>
  <c r="BU25" i="52" s="1"/>
  <c r="DJ29" i="52"/>
  <c r="DJ25" i="52" s="1"/>
  <c r="DE10" i="40"/>
  <c r="DC31" i="40"/>
  <c r="DA32" i="40" s="1"/>
  <c r="DE9" i="40"/>
  <c r="DK10" i="52" l="1"/>
  <c r="DG10" i="52"/>
  <c r="DN10" i="52" s="1"/>
  <c r="DK23" i="52"/>
  <c r="DG23" i="52"/>
  <c r="DN23" i="52" s="1"/>
  <c r="DF29" i="52"/>
  <c r="DF25" i="52" s="1"/>
  <c r="DF27" i="52"/>
  <c r="DG27" i="52" s="1"/>
  <c r="DD28" i="52" s="1"/>
  <c r="DM18" i="52"/>
  <c r="DM27" i="52" s="1"/>
  <c r="DN27" i="52" s="1"/>
  <c r="DI28" i="52" s="1"/>
  <c r="DG11" i="52"/>
  <c r="DG29" i="52" s="1"/>
  <c r="AI14" i="40"/>
  <c r="DN17" i="52"/>
  <c r="BY30" i="40"/>
  <c r="DG18" i="52"/>
  <c r="DN18" i="52" s="1"/>
  <c r="AA39" i="40"/>
  <c r="AE39" i="40" s="1"/>
  <c r="AE38" i="40"/>
  <c r="AA40" i="40"/>
  <c r="BX25" i="52"/>
  <c r="CH25" i="52" s="1"/>
  <c r="DK9" i="52"/>
  <c r="AE10" i="40"/>
  <c r="AA30" i="40"/>
  <c r="AI9" i="40"/>
  <c r="AM9" i="40" s="1"/>
  <c r="CV30" i="40"/>
  <c r="DK24" i="52"/>
  <c r="DK29" i="52" s="1"/>
  <c r="DK25" i="52" s="1"/>
  <c r="DG24" i="52"/>
  <c r="DN24" i="52" s="1"/>
  <c r="DD29" i="52"/>
  <c r="DD25" i="52" s="1"/>
  <c r="DC27" i="40"/>
  <c r="DA28" i="40" s="1"/>
  <c r="DG25" i="52"/>
  <c r="DC26" i="52" s="1"/>
  <c r="CX27" i="40"/>
  <c r="CV28" i="40" s="1"/>
  <c r="CV32" i="40"/>
  <c r="CX32" i="40"/>
  <c r="DC32" i="40"/>
  <c r="DB32" i="40"/>
  <c r="CZ32" i="40"/>
  <c r="CX25" i="52"/>
  <c r="CY25" i="52"/>
  <c r="CV25" i="52"/>
  <c r="CW25" i="52"/>
  <c r="DN9" i="52"/>
  <c r="DA29" i="52"/>
  <c r="DA30" i="52" s="1"/>
  <c r="CZ25" i="52"/>
  <c r="DK28" i="52"/>
  <c r="DL28" i="52"/>
  <c r="DJ28" i="52"/>
  <c r="DE31" i="40"/>
  <c r="CY32" i="40"/>
  <c r="DB28" i="52"/>
  <c r="DG28" i="52"/>
  <c r="DB30" i="52" l="1"/>
  <c r="DG30" i="52"/>
  <c r="DE30" i="52"/>
  <c r="DC30" i="52"/>
  <c r="DC28" i="40"/>
  <c r="AM14" i="40"/>
  <c r="AI16" i="40"/>
  <c r="AM16" i="40" s="1"/>
  <c r="AI18" i="40"/>
  <c r="AM18" i="40" s="1"/>
  <c r="DF28" i="52"/>
  <c r="DN11" i="52"/>
  <c r="DN28" i="52"/>
  <c r="DM28" i="52"/>
  <c r="DE28" i="52"/>
  <c r="DC28" i="52"/>
  <c r="DD30" i="52"/>
  <c r="DF30" i="52"/>
  <c r="AA46" i="40"/>
  <c r="AA47" i="40" s="1"/>
  <c r="AE40" i="40"/>
  <c r="AE46" i="40" s="1"/>
  <c r="AE47" i="40" s="1"/>
  <c r="DM29" i="52"/>
  <c r="CW28" i="40"/>
  <c r="DB28" i="40"/>
  <c r="CY28" i="40"/>
  <c r="CZ28" i="40"/>
  <c r="DE27" i="40"/>
  <c r="CX28" i="40"/>
  <c r="DD26" i="52"/>
  <c r="DF26" i="52"/>
  <c r="DG26" i="52"/>
  <c r="DE26" i="52"/>
  <c r="DB26" i="52"/>
  <c r="CV30" i="52"/>
  <c r="CX30" i="52"/>
  <c r="DA25" i="52"/>
  <c r="DA26" i="52" s="1"/>
  <c r="CZ30" i="52"/>
  <c r="CW30" i="52"/>
  <c r="CY30" i="52"/>
  <c r="DM25" i="52" l="1"/>
  <c r="DN29" i="52"/>
  <c r="CV26" i="52"/>
  <c r="CZ26" i="52"/>
  <c r="CX26" i="52"/>
  <c r="CY26" i="52"/>
  <c r="CW26" i="52"/>
  <c r="DJ30" i="52" l="1"/>
  <c r="DK30" i="52"/>
  <c r="DL30" i="52"/>
  <c r="DN30" i="52"/>
  <c r="DM30" i="52"/>
  <c r="DI30" i="52"/>
  <c r="DN25" i="52"/>
  <c r="DJ26" i="52" l="1"/>
  <c r="DK26" i="52"/>
  <c r="DN26" i="52"/>
  <c r="DI26" i="52"/>
  <c r="DL26" i="52"/>
  <c r="DM26" i="52"/>
</calcChain>
</file>

<file path=xl/sharedStrings.xml><?xml version="1.0" encoding="utf-8"?>
<sst xmlns="http://schemas.openxmlformats.org/spreadsheetml/2006/main" count="2239" uniqueCount="446">
  <si>
    <t>回</t>
    <rPh sb="0" eb="1">
      <t>カイ</t>
    </rPh>
    <phoneticPr fontId="3"/>
  </si>
  <si>
    <t>開催日</t>
    <rPh sb="0" eb="3">
      <t>カイサイビ</t>
    </rPh>
    <phoneticPr fontId="3"/>
  </si>
  <si>
    <t>電話投票</t>
    <rPh sb="0" eb="2">
      <t>デンワ</t>
    </rPh>
    <rPh sb="2" eb="4">
      <t>トウヒョウ</t>
    </rPh>
    <phoneticPr fontId="3"/>
  </si>
  <si>
    <t>臨時場外</t>
    <rPh sb="0" eb="2">
      <t>リンジ</t>
    </rPh>
    <rPh sb="2" eb="4">
      <t>ジョウガイ</t>
    </rPh>
    <phoneticPr fontId="3"/>
  </si>
  <si>
    <t>合計</t>
    <rPh sb="0" eb="2">
      <t>ゴウケイ</t>
    </rPh>
    <phoneticPr fontId="3"/>
  </si>
  <si>
    <t>総合計</t>
    <rPh sb="0" eb="1">
      <t>ソウ</t>
    </rPh>
    <rPh sb="1" eb="3">
      <t>ゴウケイ</t>
    </rPh>
    <phoneticPr fontId="3"/>
  </si>
  <si>
    <t>重勝式</t>
    <rPh sb="0" eb="2">
      <t>シゲカツ</t>
    </rPh>
    <rPh sb="2" eb="3">
      <t>シキ</t>
    </rPh>
    <phoneticPr fontId="3"/>
  </si>
  <si>
    <t>（単位：円）</t>
    <rPh sb="1" eb="3">
      <t>タンイ</t>
    </rPh>
    <rPh sb="4" eb="5">
      <t>エン</t>
    </rPh>
    <phoneticPr fontId="3"/>
  </si>
  <si>
    <t>差額</t>
    <rPh sb="0" eb="2">
      <t>サガク</t>
    </rPh>
    <phoneticPr fontId="3"/>
  </si>
  <si>
    <t>普通競輪合計
（記念GⅢを除く）</t>
    <rPh sb="0" eb="2">
      <t>フツウ</t>
    </rPh>
    <rPh sb="2" eb="4">
      <t>ケイリン</t>
    </rPh>
    <rPh sb="4" eb="6">
      <t>ゴウケイ</t>
    </rPh>
    <rPh sb="8" eb="10">
      <t>キネン</t>
    </rPh>
    <rPh sb="13" eb="14">
      <t>ノゾ</t>
    </rPh>
    <phoneticPr fontId="3"/>
  </si>
  <si>
    <t>４前</t>
    <rPh sb="1" eb="2">
      <t>マエ</t>
    </rPh>
    <phoneticPr fontId="3"/>
  </si>
  <si>
    <t>４後</t>
    <rPh sb="1" eb="2">
      <t>アト</t>
    </rPh>
    <phoneticPr fontId="3"/>
  </si>
  <si>
    <t>～</t>
  </si>
  <si>
    <t>計</t>
    <rPh sb="0" eb="1">
      <t>ケイ</t>
    </rPh>
    <phoneticPr fontId="3"/>
  </si>
  <si>
    <t>売上金（当初予算）</t>
    <rPh sb="0" eb="2">
      <t>ウリアゲ</t>
    </rPh>
    <rPh sb="2" eb="3">
      <t>キン</t>
    </rPh>
    <rPh sb="4" eb="6">
      <t>トウショ</t>
    </rPh>
    <rPh sb="6" eb="8">
      <t>ヨサン</t>
    </rPh>
    <phoneticPr fontId="3"/>
  </si>
  <si>
    <t>売上金（実績・見込）</t>
    <rPh sb="0" eb="2">
      <t>ウリアゲ</t>
    </rPh>
    <rPh sb="2" eb="3">
      <t>キン</t>
    </rPh>
    <rPh sb="4" eb="6">
      <t>ジッセキ</t>
    </rPh>
    <rPh sb="7" eb="9">
      <t>ミコミ</t>
    </rPh>
    <phoneticPr fontId="3"/>
  </si>
  <si>
    <t>本場</t>
    <rPh sb="0" eb="2">
      <t>ホンバ</t>
    </rPh>
    <phoneticPr fontId="3"/>
  </si>
  <si>
    <t>見
込</t>
    <rPh sb="0" eb="1">
      <t>ミ</t>
    </rPh>
    <rPh sb="2" eb="3">
      <t>コミ</t>
    </rPh>
    <phoneticPr fontId="3"/>
  </si>
  <si>
    <t>当初</t>
    <rPh sb="0" eb="2">
      <t>トウショ</t>
    </rPh>
    <phoneticPr fontId="3"/>
  </si>
  <si>
    <t>１</t>
  </si>
  <si>
    <t>FⅠﾅｲﾀｰ</t>
  </si>
  <si>
    <t>FⅡﾅｲﾀｰ</t>
  </si>
  <si>
    <t>３前</t>
    <rPh sb="1" eb="2">
      <t>マエ</t>
    </rPh>
    <phoneticPr fontId="3"/>
  </si>
  <si>
    <t>四日市本場</t>
    <rPh sb="0" eb="3">
      <t>ヨッカイチ</t>
    </rPh>
    <rPh sb="3" eb="5">
      <t>ホンバ</t>
    </rPh>
    <phoneticPr fontId="3"/>
  </si>
  <si>
    <t>ｸﾞﾚｰﾄﾞ</t>
    <phoneticPr fontId="3"/>
  </si>
  <si>
    <t>四日市競輪　車券売上金　（平成２６年度見込）　　　</t>
    <rPh sb="0" eb="2">
      <t>ヨッカ</t>
    </rPh>
    <rPh sb="2" eb="3">
      <t>イチ</t>
    </rPh>
    <rPh sb="3" eb="5">
      <t>ケ</t>
    </rPh>
    <rPh sb="6" eb="8">
      <t>シャケン</t>
    </rPh>
    <rPh sb="8" eb="10">
      <t>ウリアゲ</t>
    </rPh>
    <rPh sb="10" eb="11">
      <t>キン</t>
    </rPh>
    <rPh sb="13" eb="15">
      <t>ヘイセイ</t>
    </rPh>
    <rPh sb="17" eb="19">
      <t>ネンド</t>
    </rPh>
    <rPh sb="19" eb="21">
      <t>ミコミ</t>
    </rPh>
    <phoneticPr fontId="3"/>
  </si>
  <si>
    <t>⑦</t>
    <phoneticPr fontId="3"/>
  </si>
  <si>
    <t>①</t>
    <phoneticPr fontId="3"/>
  </si>
  <si>
    <t>③</t>
    <phoneticPr fontId="3"/>
  </si>
  <si>
    <t>④</t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</si>
  <si>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</si>
  <si>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</si>
  <si>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</si>
  <si>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</si>
  <si>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普通競輪</t>
    <rPh sb="0" eb="2">
      <t>フツウ</t>
    </rPh>
    <rPh sb="2" eb="4">
      <t>ケイリン</t>
    </rPh>
    <phoneticPr fontId="3"/>
  </si>
  <si>
    <t>開催日</t>
    <rPh sb="0" eb="2">
      <t>カイサイ</t>
    </rPh>
    <rPh sb="2" eb="3">
      <t>ビ</t>
    </rPh>
    <phoneticPr fontId="3"/>
  </si>
  <si>
    <t>売上金（見込）</t>
    <rPh sb="0" eb="2">
      <t>ウリアゲ</t>
    </rPh>
    <rPh sb="2" eb="3">
      <t>キン</t>
    </rPh>
    <rPh sb="4" eb="6">
      <t>ミコミ</t>
    </rPh>
    <phoneticPr fontId="3"/>
  </si>
  <si>
    <t>実績</t>
    <rPh sb="0" eb="2">
      <t>ジッセキ</t>
    </rPh>
    <phoneticPr fontId="3"/>
  </si>
  <si>
    <t>２</t>
  </si>
  <si>
    <t>FⅠﾅｲﾀｰ</t>
    <phoneticPr fontId="3"/>
  </si>
  <si>
    <t>FⅡﾅｲﾀｰ</t>
    <phoneticPr fontId="3"/>
  </si>
  <si>
    <t>６後</t>
    <rPh sb="1" eb="2">
      <t>アト</t>
    </rPh>
    <phoneticPr fontId="2"/>
  </si>
  <si>
    <t>９後</t>
    <rPh sb="1" eb="2">
      <t>アト</t>
    </rPh>
    <phoneticPr fontId="2"/>
  </si>
  <si>
    <t>１２前</t>
    <rPh sb="2" eb="3">
      <t>マエ</t>
    </rPh>
    <phoneticPr fontId="2"/>
  </si>
  <si>
    <t>１２後</t>
    <rPh sb="2" eb="3">
      <t>アト</t>
    </rPh>
    <phoneticPr fontId="2"/>
  </si>
  <si>
    <t>四日市競輪　車券売上金　（平成２７年度見込）　　　</t>
    <rPh sb="0" eb="2">
      <t>ヨッカ</t>
    </rPh>
    <rPh sb="2" eb="3">
      <t>イチ</t>
    </rPh>
    <rPh sb="3" eb="5">
      <t>ケ</t>
    </rPh>
    <rPh sb="6" eb="8">
      <t>シャケン</t>
    </rPh>
    <rPh sb="8" eb="10">
      <t>ウリアゲ</t>
    </rPh>
    <rPh sb="10" eb="11">
      <t>キン</t>
    </rPh>
    <rPh sb="13" eb="15">
      <t>ヘイセイ</t>
    </rPh>
    <rPh sb="17" eb="19">
      <t>ネンド</t>
    </rPh>
    <rPh sb="19" eb="21">
      <t>ミコミ</t>
    </rPh>
    <phoneticPr fontId="3"/>
  </si>
  <si>
    <t>FⅠ（昼）</t>
    <rPh sb="3" eb="4">
      <t>ヒル</t>
    </rPh>
    <phoneticPr fontId="3"/>
  </si>
  <si>
    <t>５</t>
    <phoneticPr fontId="2"/>
  </si>
  <si>
    <t>１０</t>
    <phoneticPr fontId="2"/>
  </si>
  <si>
    <t>※ガールズケイリン開催：FⅠ（４節）、FⅡ（１節）</t>
    <phoneticPr fontId="3"/>
  </si>
  <si>
    <t>●臨時場外売場数（ナイター）</t>
    <rPh sb="1" eb="3">
      <t>リンジ</t>
    </rPh>
    <rPh sb="3" eb="5">
      <t>ジョウガイ</t>
    </rPh>
    <rPh sb="5" eb="6">
      <t>ウ</t>
    </rPh>
    <rPh sb="6" eb="7">
      <t>バ</t>
    </rPh>
    <rPh sb="7" eb="8">
      <t>スウ</t>
    </rPh>
    <phoneticPr fontId="3"/>
  </si>
  <si>
    <t>２４年度（１８節）</t>
    <rPh sb="7" eb="8">
      <t>セツ</t>
    </rPh>
    <phoneticPr fontId="3"/>
  </si>
  <si>
    <t>２５年度（１７節）</t>
    <rPh sb="7" eb="8">
      <t>セツ</t>
    </rPh>
    <phoneticPr fontId="3"/>
  </si>
  <si>
    <t>２６年度（１６節）</t>
    <rPh sb="7" eb="8">
      <t>セツ</t>
    </rPh>
    <phoneticPr fontId="3"/>
  </si>
  <si>
    <t>年度（節数）</t>
    <rPh sb="0" eb="2">
      <t>ネンド</t>
    </rPh>
    <rPh sb="3" eb="4">
      <t>セツ</t>
    </rPh>
    <rPh sb="4" eb="5">
      <t>スウ</t>
    </rPh>
    <phoneticPr fontId="3"/>
  </si>
  <si>
    <t>延べ売場数</t>
    <rPh sb="0" eb="1">
      <t>ノ</t>
    </rPh>
    <rPh sb="2" eb="3">
      <t>ウ</t>
    </rPh>
    <rPh sb="3" eb="4">
      <t>バ</t>
    </rPh>
    <rPh sb="4" eb="5">
      <t>スウ</t>
    </rPh>
    <phoneticPr fontId="3"/>
  </si>
  <si>
    <t>増加率</t>
    <rPh sb="0" eb="2">
      <t>ゾウカ</t>
    </rPh>
    <rPh sb="2" eb="3">
      <t>リツ</t>
    </rPh>
    <phoneticPr fontId="3"/>
  </si>
  <si>
    <t>-</t>
    <phoneticPr fontId="3"/>
  </si>
  <si>
    <t>平成２６年度４月～９月の
前年比（全国平均）</t>
    <rPh sb="0" eb="2">
      <t>ヘイセイ</t>
    </rPh>
    <rPh sb="4" eb="5">
      <t>ネン</t>
    </rPh>
    <rPh sb="5" eb="6">
      <t>ド</t>
    </rPh>
    <rPh sb="7" eb="8">
      <t>ガツ</t>
    </rPh>
    <rPh sb="10" eb="11">
      <t>ガツ</t>
    </rPh>
    <rPh sb="13" eb="16">
      <t>ゼンネンヒ</t>
    </rPh>
    <rPh sb="17" eb="19">
      <t>ゼンコク</t>
    </rPh>
    <rPh sb="19" eb="21">
      <t>ヘイキン</t>
    </rPh>
    <phoneticPr fontId="3"/>
  </si>
  <si>
    <t>平成２５年度４月～３月の
前年比（全国平均）</t>
    <rPh sb="0" eb="2">
      <t>ヘイセイ</t>
    </rPh>
    <rPh sb="4" eb="6">
      <t>ネンド</t>
    </rPh>
    <rPh sb="7" eb="8">
      <t>ガツ</t>
    </rPh>
    <rPh sb="10" eb="11">
      <t>ガツ</t>
    </rPh>
    <rPh sb="13" eb="16">
      <t>ゼンネンヒ</t>
    </rPh>
    <rPh sb="17" eb="19">
      <t>ゼンコク</t>
    </rPh>
    <rPh sb="19" eb="21">
      <t>ヘイキン</t>
    </rPh>
    <phoneticPr fontId="3"/>
  </si>
  <si>
    <t>前年比</t>
    <rPh sb="0" eb="3">
      <t>ゼンネンヒ</t>
    </rPh>
    <phoneticPr fontId="3"/>
  </si>
  <si>
    <t>（=12%÷2）・・・㋐</t>
    <phoneticPr fontId="3"/>
  </si>
  <si>
    <t>A×⑦</t>
    <phoneticPr fontId="3"/>
  </si>
  <si>
    <t>B×⑧</t>
    <phoneticPr fontId="3"/>
  </si>
  <si>
    <t>D×⑨
　×（１＋㋐）</t>
    <phoneticPr fontId="3"/>
  </si>
  <si>
    <t>普通競輪（ナイター）</t>
    <rPh sb="0" eb="2">
      <t>フツウ</t>
    </rPh>
    <rPh sb="2" eb="4">
      <t>ケイリン</t>
    </rPh>
    <phoneticPr fontId="3"/>
  </si>
  <si>
    <t>FⅠ</t>
    <phoneticPr fontId="3"/>
  </si>
  <si>
    <t>FⅡ</t>
    <phoneticPr fontId="3"/>
  </si>
  <si>
    <t>別紙
積算</t>
    <rPh sb="0" eb="2">
      <t>ベッシ</t>
    </rPh>
    <rPh sb="3" eb="5">
      <t>セキサン</t>
    </rPh>
    <phoneticPr fontId="3"/>
  </si>
  <si>
    <t>※２７年度に１日のレース数や車立数の増減がないものとして積算した。</t>
    <rPh sb="3" eb="5">
      <t>ネンド</t>
    </rPh>
    <rPh sb="7" eb="8">
      <t>ヒ</t>
    </rPh>
    <rPh sb="12" eb="13">
      <t>スウ</t>
    </rPh>
    <rPh sb="14" eb="15">
      <t>シャ</t>
    </rPh>
    <rPh sb="15" eb="16">
      <t>タ</t>
    </rPh>
    <rPh sb="16" eb="17">
      <t>スウ</t>
    </rPh>
    <rPh sb="18" eb="20">
      <t>ゾウゲン</t>
    </rPh>
    <rPh sb="28" eb="30">
      <t>セキサン</t>
    </rPh>
    <phoneticPr fontId="3"/>
  </si>
  <si>
    <t>上期（記念）</t>
    <rPh sb="0" eb="2">
      <t>カミキ</t>
    </rPh>
    <rPh sb="3" eb="5">
      <t>キネン</t>
    </rPh>
    <phoneticPr fontId="3"/>
  </si>
  <si>
    <t>上期（普通・ナイター）</t>
    <rPh sb="0" eb="2">
      <t>カミキ</t>
    </rPh>
    <rPh sb="3" eb="5">
      <t>フツウ</t>
    </rPh>
    <phoneticPr fontId="3"/>
  </si>
  <si>
    <t>上期（普通・昼）</t>
    <rPh sb="0" eb="2">
      <t>カミキ</t>
    </rPh>
    <rPh sb="3" eb="5">
      <t>フツウ</t>
    </rPh>
    <rPh sb="6" eb="7">
      <t>ヒル</t>
    </rPh>
    <phoneticPr fontId="3"/>
  </si>
  <si>
    <t>下期（普通・ナイター）</t>
    <rPh sb="0" eb="2">
      <t>シモキ</t>
    </rPh>
    <rPh sb="3" eb="5">
      <t>フツウ</t>
    </rPh>
    <phoneticPr fontId="3"/>
  </si>
  <si>
    <t>合　計</t>
    <rPh sb="0" eb="1">
      <t>ア</t>
    </rPh>
    <rPh sb="2" eb="3">
      <t>ケイ</t>
    </rPh>
    <phoneticPr fontId="3"/>
  </si>
  <si>
    <t>年間（普通）</t>
    <rPh sb="0" eb="2">
      <t>ネンカン</t>
    </rPh>
    <rPh sb="3" eb="5">
      <t>フツウ</t>
    </rPh>
    <phoneticPr fontId="3"/>
  </si>
  <si>
    <t>（加算額）</t>
    <rPh sb="1" eb="4">
      <t>カサンガク</t>
    </rPh>
    <phoneticPr fontId="3"/>
  </si>
  <si>
    <t>２７年度（１４節）</t>
    <rPh sb="7" eb="8">
      <t>セツ</t>
    </rPh>
    <phoneticPr fontId="3"/>
  </si>
  <si>
    <r>
      <rPr>
        <b/>
        <sz val="11"/>
        <rFont val="ＭＳ Ｐゴシック"/>
        <family val="3"/>
        <charset val="128"/>
      </rPr>
      <t>（平成２７年１月１１日</t>
    </r>
    <r>
      <rPr>
        <sz val="11"/>
        <rFont val="ＭＳ Ｐゴシック"/>
        <family val="3"/>
        <charset val="128"/>
      </rPr>
      <t>）</t>
    </r>
    <phoneticPr fontId="3"/>
  </si>
  <si>
    <t>7</t>
    <phoneticPr fontId="3"/>
  </si>
  <si>
    <t>10</t>
    <phoneticPr fontId="3"/>
  </si>
  <si>
    <t>11</t>
    <phoneticPr fontId="3"/>
  </si>
  <si>
    <r>
      <t>1</t>
    </r>
    <r>
      <rPr>
        <sz val="11"/>
        <rFont val="ＭＳ Ｐゴシック"/>
        <family val="3"/>
        <charset val="128"/>
      </rPr>
      <t>1</t>
    </r>
    <phoneticPr fontId="3"/>
  </si>
  <si>
    <r>
      <t>1</t>
    </r>
    <r>
      <rPr>
        <sz val="11"/>
        <rFont val="ＭＳ Ｐゴシック"/>
        <family val="3"/>
        <charset val="128"/>
      </rPr>
      <t>2</t>
    </r>
    <phoneticPr fontId="3"/>
  </si>
  <si>
    <t>1</t>
    <phoneticPr fontId="3"/>
  </si>
  <si>
    <t>2</t>
    <phoneticPr fontId="3"/>
  </si>
  <si>
    <t>3</t>
    <phoneticPr fontId="3"/>
  </si>
  <si>
    <t>4</t>
    <phoneticPr fontId="3"/>
  </si>
  <si>
    <t>6</t>
    <phoneticPr fontId="3"/>
  </si>
  <si>
    <t>5</t>
    <phoneticPr fontId="3"/>
  </si>
  <si>
    <t>FⅡﾅｲﾀｰ
・Ｇ</t>
    <phoneticPr fontId="3"/>
  </si>
  <si>
    <t>売上金（差額）</t>
    <rPh sb="4" eb="6">
      <t>サガク</t>
    </rPh>
    <phoneticPr fontId="3"/>
  </si>
  <si>
    <r>
      <t xml:space="preserve">売上金（見込）　：　当初予算
</t>
    </r>
    <r>
      <rPr>
        <sz val="11"/>
        <rFont val="ＭＳ Ｐ明朝"/>
        <family val="1"/>
        <charset val="128"/>
      </rPr>
      <t>〔各開催節の売上金見込は開催日程決定前の見込〕</t>
    </r>
    <rPh sb="0" eb="2">
      <t>ウリアゲ</t>
    </rPh>
    <rPh sb="2" eb="3">
      <t>キン</t>
    </rPh>
    <rPh sb="4" eb="6">
      <t>ミコミ</t>
    </rPh>
    <rPh sb="10" eb="12">
      <t>トウショ</t>
    </rPh>
    <rPh sb="12" eb="14">
      <t>ヨサン</t>
    </rPh>
    <rPh sb="16" eb="17">
      <t>カク</t>
    </rPh>
    <rPh sb="17" eb="19">
      <t>カイサイ</t>
    </rPh>
    <rPh sb="19" eb="20">
      <t>セツ</t>
    </rPh>
    <rPh sb="21" eb="23">
      <t>ウリアゲ</t>
    </rPh>
    <rPh sb="23" eb="24">
      <t>キン</t>
    </rPh>
    <rPh sb="24" eb="26">
      <t>ミコ</t>
    </rPh>
    <rPh sb="27" eb="29">
      <t>カイサイ</t>
    </rPh>
    <rPh sb="29" eb="31">
      <t>ニッテイ</t>
    </rPh>
    <rPh sb="31" eb="33">
      <t>ケッテイ</t>
    </rPh>
    <rPh sb="33" eb="34">
      <t>マエ</t>
    </rPh>
    <rPh sb="35" eb="37">
      <t>ミコ</t>
    </rPh>
    <phoneticPr fontId="3"/>
  </si>
  <si>
    <t>Ｍ
Ｍ
Ｍ</t>
    <phoneticPr fontId="3"/>
  </si>
  <si>
    <t xml:space="preserve">
ＦⅡ</t>
    <phoneticPr fontId="3"/>
  </si>
  <si>
    <t>ＦⅠ
ＦⅠ
ＦⅠ</t>
    <phoneticPr fontId="3"/>
  </si>
  <si>
    <t xml:space="preserve">Ｍ
</t>
    <phoneticPr fontId="3"/>
  </si>
  <si>
    <t xml:space="preserve">
Ｍ</t>
    <phoneticPr fontId="3"/>
  </si>
  <si>
    <t>ＦⅡ
ＦⅡ
ＦⅡ</t>
    <phoneticPr fontId="3"/>
  </si>
  <si>
    <t xml:space="preserve">
ＦⅠ</t>
    <phoneticPr fontId="3"/>
  </si>
  <si>
    <t xml:space="preserve">
ＦⅡ
ＦⅡ</t>
    <phoneticPr fontId="3"/>
  </si>
  <si>
    <t xml:space="preserve">Ｍ
Ｍ
</t>
    <phoneticPr fontId="3"/>
  </si>
  <si>
    <t>ＦⅡナイター
臨時場外売上
実績（５節）</t>
    <rPh sb="7" eb="9">
      <t>リンジ</t>
    </rPh>
    <rPh sb="9" eb="11">
      <t>ジョウガイ</t>
    </rPh>
    <rPh sb="11" eb="13">
      <t>ウリアゲ</t>
    </rPh>
    <rPh sb="14" eb="16">
      <t>ジッセキ</t>
    </rPh>
    <rPh sb="18" eb="19">
      <t>セツ</t>
    </rPh>
    <phoneticPr fontId="3"/>
  </si>
  <si>
    <t>ＦⅡナイター
臨時場外数
（５節）</t>
    <rPh sb="7" eb="9">
      <t>リンジ</t>
    </rPh>
    <rPh sb="9" eb="11">
      <t>ジョウガイ</t>
    </rPh>
    <rPh sb="11" eb="12">
      <t>スウ</t>
    </rPh>
    <rPh sb="15" eb="16">
      <t>セツ</t>
    </rPh>
    <phoneticPr fontId="3"/>
  </si>
  <si>
    <t>他場の
ナイター</t>
    <rPh sb="0" eb="1">
      <t>ホカ</t>
    </rPh>
    <rPh sb="1" eb="2">
      <t>バ</t>
    </rPh>
    <phoneticPr fontId="3"/>
  </si>
  <si>
    <t>ナイター
臨時場外数</t>
    <rPh sb="5" eb="7">
      <t>リンジ</t>
    </rPh>
    <phoneticPr fontId="3"/>
  </si>
  <si>
    <t>１場あたり
売上</t>
    <rPh sb="1" eb="2">
      <t>ジョウ</t>
    </rPh>
    <rPh sb="6" eb="8">
      <t>ウリアゲ</t>
    </rPh>
    <phoneticPr fontId="3"/>
  </si>
  <si>
    <t>他場の
ミッド
ナイト</t>
    <rPh sb="0" eb="1">
      <t>ホカ</t>
    </rPh>
    <rPh sb="1" eb="2">
      <t>バ</t>
    </rPh>
    <phoneticPr fontId="3"/>
  </si>
  <si>
    <t>四日市競輪　車券売上金　（平成２７年度実績、見込）　　　</t>
    <rPh sb="0" eb="2">
      <t>ヨッカ</t>
    </rPh>
    <rPh sb="2" eb="3">
      <t>イチ</t>
    </rPh>
    <rPh sb="3" eb="5">
      <t>ケ</t>
    </rPh>
    <rPh sb="6" eb="8">
      <t>シャケン</t>
    </rPh>
    <rPh sb="8" eb="10">
      <t>ウリアゲ</t>
    </rPh>
    <rPh sb="10" eb="11">
      <t>キン</t>
    </rPh>
    <rPh sb="13" eb="15">
      <t>ヘイセイ</t>
    </rPh>
    <rPh sb="17" eb="19">
      <t>ネンド</t>
    </rPh>
    <rPh sb="19" eb="21">
      <t>ジッセキ</t>
    </rPh>
    <rPh sb="22" eb="24">
      <t>ミコミ</t>
    </rPh>
    <phoneticPr fontId="3"/>
  </si>
  <si>
    <r>
      <rPr>
        <b/>
        <sz val="14"/>
        <rFont val="ＭＳ Ｐゴシック"/>
        <family val="3"/>
        <charset val="128"/>
      </rPr>
      <t>（平成２７年１０月１８日</t>
    </r>
    <r>
      <rPr>
        <sz val="14"/>
        <rFont val="ＭＳ Ｐゴシック"/>
        <family val="3"/>
        <charset val="128"/>
      </rPr>
      <t>）</t>
    </r>
    <phoneticPr fontId="3"/>
  </si>
  <si>
    <t>売上金（実績、見込）
※ＦⅠ：１節（３日）、ＦⅠナイター：６節（１８日）、
　　　ＦⅡナイター：８節（２４日）、ＧⅢ：１節（４日）</t>
    <rPh sb="0" eb="2">
      <t>ウリアゲ</t>
    </rPh>
    <rPh sb="2" eb="3">
      <t>キン</t>
    </rPh>
    <rPh sb="4" eb="6">
      <t>ジッセキ</t>
    </rPh>
    <rPh sb="7" eb="9">
      <t>ミコミ</t>
    </rPh>
    <phoneticPr fontId="3"/>
  </si>
  <si>
    <t>※１日のレース数や車立数の増減の予定なし。</t>
    <phoneticPr fontId="3"/>
  </si>
  <si>
    <t>１節当り売場数</t>
    <rPh sb="1" eb="2">
      <t>セツ</t>
    </rPh>
    <rPh sb="2" eb="3">
      <t>アタ</t>
    </rPh>
    <rPh sb="4" eb="5">
      <t>ウ</t>
    </rPh>
    <rPh sb="5" eb="6">
      <t>バ</t>
    </rPh>
    <rPh sb="6" eb="7">
      <t>スウ</t>
    </rPh>
    <phoneticPr fontId="3"/>
  </si>
  <si>
    <t>（ＧⅢの開催準備資金のため、ＧⅢの後に２節以上開催予定。）</t>
    <rPh sb="4" eb="6">
      <t>カイサイ</t>
    </rPh>
    <rPh sb="6" eb="8">
      <t>ジュンビ</t>
    </rPh>
    <rPh sb="8" eb="10">
      <t>シキン</t>
    </rPh>
    <rPh sb="17" eb="18">
      <t>アト</t>
    </rPh>
    <rPh sb="20" eb="21">
      <t>セツ</t>
    </rPh>
    <rPh sb="21" eb="23">
      <t>イジョウ</t>
    </rPh>
    <rPh sb="23" eb="25">
      <t>カイサイ</t>
    </rPh>
    <rPh sb="25" eb="27">
      <t>ヨテイ</t>
    </rPh>
    <phoneticPr fontId="3"/>
  </si>
  <si>
    <t>FⅠナイター</t>
    <phoneticPr fontId="3"/>
  </si>
  <si>
    <t>FⅡナイター</t>
    <phoneticPr fontId="3"/>
  </si>
  <si>
    <t>（=16.1%÷2）・・・㋐</t>
    <phoneticPr fontId="3"/>
  </si>
  <si>
    <t>●臨時場外売場数（四日市ナイター）</t>
    <rPh sb="1" eb="3">
      <t>リンジ</t>
    </rPh>
    <rPh sb="3" eb="5">
      <t>ジョウガイ</t>
    </rPh>
    <rPh sb="5" eb="6">
      <t>ウ</t>
    </rPh>
    <rPh sb="6" eb="7">
      <t>バ</t>
    </rPh>
    <rPh sb="7" eb="8">
      <t>スウ</t>
    </rPh>
    <rPh sb="9" eb="12">
      <t>ヨッカイチ</t>
    </rPh>
    <phoneticPr fontId="3"/>
  </si>
  <si>
    <t>Ｇ：ガールズケイリン</t>
    <phoneticPr fontId="3"/>
  </si>
  <si>
    <t>２８年度（１５節）</t>
    <rPh sb="7" eb="8">
      <t>セツ</t>
    </rPh>
    <phoneticPr fontId="3"/>
  </si>
  <si>
    <t>平成２７年度４月～９月の前年比（全国平均）</t>
    <rPh sb="0" eb="2">
      <t>ヘイセイ</t>
    </rPh>
    <rPh sb="4" eb="5">
      <t>ネン</t>
    </rPh>
    <rPh sb="5" eb="6">
      <t>ド</t>
    </rPh>
    <rPh sb="7" eb="8">
      <t>ガツ</t>
    </rPh>
    <rPh sb="10" eb="11">
      <t>ガツ</t>
    </rPh>
    <rPh sb="12" eb="15">
      <t>ゼンネンヒ</t>
    </rPh>
    <rPh sb="16" eb="18">
      <t>ゼンコク</t>
    </rPh>
    <rPh sb="18" eb="20">
      <t>ヘイキン</t>
    </rPh>
    <phoneticPr fontId="3"/>
  </si>
  <si>
    <t>平成２６年度４月～３月の前年比（全国平均）</t>
    <rPh sb="0" eb="2">
      <t>ヘイセイ</t>
    </rPh>
    <rPh sb="4" eb="6">
      <t>ネンド</t>
    </rPh>
    <rPh sb="7" eb="8">
      <t>ガツ</t>
    </rPh>
    <rPh sb="10" eb="11">
      <t>ガツ</t>
    </rPh>
    <rPh sb="12" eb="15">
      <t>ゼンネンヒ</t>
    </rPh>
    <rPh sb="16" eb="18">
      <t>ゼンコク</t>
    </rPh>
    <rPh sb="18" eb="20">
      <t>ヘイキン</t>
    </rPh>
    <phoneticPr fontId="3"/>
  </si>
  <si>
    <t>～</t>
    <phoneticPr fontId="3"/>
  </si>
  <si>
    <t>FⅡ</t>
  </si>
  <si>
    <t>FⅠ</t>
  </si>
  <si>
    <r>
      <t xml:space="preserve">当初予算
</t>
    </r>
    <r>
      <rPr>
        <sz val="11"/>
        <color indexed="10"/>
        <rFont val="ＭＳ Ｐゴシック"/>
        <family val="3"/>
        <charset val="128"/>
      </rPr>
      <t>〔各開催節の売上金見込は開催日程決定前の見込〕</t>
    </r>
    <rPh sb="0" eb="2">
      <t>トウショ</t>
    </rPh>
    <rPh sb="2" eb="4">
      <t>ヨサン</t>
    </rPh>
    <phoneticPr fontId="3"/>
  </si>
  <si>
    <t>専用場外</t>
    <rPh sb="0" eb="2">
      <t>センヨウ</t>
    </rPh>
    <rPh sb="2" eb="4">
      <t>ジョウガイ</t>
    </rPh>
    <phoneticPr fontId="3"/>
  </si>
  <si>
    <t>チャリロト</t>
    <phoneticPr fontId="3"/>
  </si>
  <si>
    <t>オッズパーク</t>
    <phoneticPr fontId="3"/>
  </si>
  <si>
    <t>ケイドリームス</t>
    <phoneticPr fontId="3"/>
  </si>
  <si>
    <t>場間場外</t>
    <rPh sb="0" eb="1">
      <t>バ</t>
    </rPh>
    <rPh sb="1" eb="2">
      <t>アイダ</t>
    </rPh>
    <rPh sb="2" eb="4">
      <t>ジョウガイ</t>
    </rPh>
    <phoneticPr fontId="3"/>
  </si>
  <si>
    <t>民間ポータル</t>
    <rPh sb="0" eb="2">
      <t>ミンカン</t>
    </rPh>
    <phoneticPr fontId="3"/>
  </si>
  <si>
    <t>ウインチケット</t>
    <phoneticPr fontId="3"/>
  </si>
  <si>
    <t>【参考】　　</t>
    <rPh sb="1" eb="3">
      <t>サンコウ</t>
    </rPh>
    <phoneticPr fontId="3"/>
  </si>
  <si>
    <t>臨時場外、民間ポータルの計</t>
    <rPh sb="0" eb="2">
      <t>リンジ</t>
    </rPh>
    <rPh sb="2" eb="4">
      <t>ジョウガイ</t>
    </rPh>
    <rPh sb="5" eb="7">
      <t>ミンカン</t>
    </rPh>
    <rPh sb="12" eb="13">
      <t>ケイ</t>
    </rPh>
    <phoneticPr fontId="3"/>
  </si>
  <si>
    <t>電話投票
（ＣＴＣ）</t>
    <rPh sb="0" eb="2">
      <t>デンワ</t>
    </rPh>
    <rPh sb="2" eb="4">
      <t>トウヒョウ</t>
    </rPh>
    <phoneticPr fontId="3"/>
  </si>
  <si>
    <t>金額</t>
    <rPh sb="0" eb="2">
      <t>キンガク</t>
    </rPh>
    <phoneticPr fontId="3"/>
  </si>
  <si>
    <t>占有割合</t>
    <rPh sb="0" eb="2">
      <t>センユウ</t>
    </rPh>
    <rPh sb="2" eb="4">
      <t>ワリアイ</t>
    </rPh>
    <phoneticPr fontId="3"/>
  </si>
  <si>
    <t>普通競輪　計
（ナイター、ミッドナイト）</t>
    <rPh sb="0" eb="2">
      <t>フツウ</t>
    </rPh>
    <rPh sb="2" eb="4">
      <t>ケイリン</t>
    </rPh>
    <rPh sb="5" eb="6">
      <t>ケイ</t>
    </rPh>
    <phoneticPr fontId="3"/>
  </si>
  <si>
    <t>GⅢ　計</t>
    <rPh sb="3" eb="4">
      <t>ケイ</t>
    </rPh>
    <phoneticPr fontId="3"/>
  </si>
  <si>
    <t>普通競輪　計
（ナイター、
    ミッドナイト）</t>
    <rPh sb="0" eb="2">
      <t>フツウ</t>
    </rPh>
    <rPh sb="2" eb="4">
      <t>ケイリン</t>
    </rPh>
    <rPh sb="5" eb="6">
      <t>ケイ</t>
    </rPh>
    <phoneticPr fontId="3"/>
  </si>
  <si>
    <t>他場日程重複</t>
    <rPh sb="0" eb="2">
      <t>タジョウ</t>
    </rPh>
    <rPh sb="2" eb="4">
      <t>ニッテイ</t>
    </rPh>
    <rPh sb="4" eb="6">
      <t>チョウフク</t>
    </rPh>
    <phoneticPr fontId="3"/>
  </si>
  <si>
    <t>入場者数</t>
    <rPh sb="0" eb="2">
      <t>ニュウジョウ</t>
    </rPh>
    <rPh sb="2" eb="3">
      <t>シャ</t>
    </rPh>
    <rPh sb="3" eb="4">
      <t>スウ</t>
    </rPh>
    <phoneticPr fontId="3"/>
  </si>
  <si>
    <t xml:space="preserve">ｸﾞﾚｰﾄﾞ
（♡はガールズあり）
</t>
    <phoneticPr fontId="3"/>
  </si>
  <si>
    <t>臨時場外、民間ポータル　車券売上金の内訳　（令和４年度）　</t>
    <rPh sb="0" eb="2">
      <t>リンジ</t>
    </rPh>
    <rPh sb="2" eb="4">
      <t>ジョウガイ</t>
    </rPh>
    <rPh sb="5" eb="7">
      <t>ミンカン</t>
    </rPh>
    <rPh sb="12" eb="14">
      <t>シャケン</t>
    </rPh>
    <rPh sb="14" eb="16">
      <t>ウリアゲ</t>
    </rPh>
    <rPh sb="16" eb="17">
      <t>キン</t>
    </rPh>
    <rPh sb="18" eb="20">
      <t>ウチワケ</t>
    </rPh>
    <rPh sb="22" eb="24">
      <t>レイワ</t>
    </rPh>
    <rPh sb="25" eb="27">
      <t>ネンド</t>
    </rPh>
    <phoneticPr fontId="3"/>
  </si>
  <si>
    <t>四日市競輪　車券売上金　（令和４年度）　</t>
    <rPh sb="0" eb="2">
      <t>ヨッカ</t>
    </rPh>
    <rPh sb="2" eb="3">
      <t>イチ</t>
    </rPh>
    <rPh sb="3" eb="5">
      <t>ケ</t>
    </rPh>
    <rPh sb="6" eb="8">
      <t>シャケン</t>
    </rPh>
    <rPh sb="8" eb="10">
      <t>ウリアゲ</t>
    </rPh>
    <rPh sb="10" eb="11">
      <t>キン</t>
    </rPh>
    <rPh sb="13" eb="15">
      <t>レイワ</t>
    </rPh>
    <rPh sb="16" eb="18">
      <t>ネンド</t>
    </rPh>
    <phoneticPr fontId="3"/>
  </si>
  <si>
    <t>ＦⅡ</t>
    <phoneticPr fontId="3"/>
  </si>
  <si>
    <t>ＦⅡ</t>
    <phoneticPr fontId="3"/>
  </si>
  <si>
    <t>FⅠ</t>
    <phoneticPr fontId="3"/>
  </si>
  <si>
    <t>FⅡミッド</t>
    <phoneticPr fontId="3"/>
  </si>
  <si>
    <t>ＦⅡミッド</t>
    <phoneticPr fontId="3"/>
  </si>
  <si>
    <t>ＧⅢ</t>
  </si>
  <si>
    <t>ＦⅠ</t>
  </si>
  <si>
    <t>他場日程重複</t>
    <rPh sb="0" eb="2">
      <t>タジョウ</t>
    </rPh>
    <rPh sb="2" eb="4">
      <t>ニッテイ</t>
    </rPh>
    <rPh sb="4" eb="6">
      <t>ジュウフク</t>
    </rPh>
    <phoneticPr fontId="3"/>
  </si>
  <si>
    <t>臨時場外
（場間・専用）</t>
    <rPh sb="0" eb="2">
      <t>リンジ</t>
    </rPh>
    <rPh sb="2" eb="4">
      <t>ジョウガイ</t>
    </rPh>
    <rPh sb="6" eb="7">
      <t>ジョウ</t>
    </rPh>
    <rPh sb="7" eb="8">
      <t>アイダ</t>
    </rPh>
    <rPh sb="9" eb="11">
      <t>センヨウ</t>
    </rPh>
    <phoneticPr fontId="3"/>
  </si>
  <si>
    <t>１前</t>
    <rPh sb="1" eb="2">
      <t>マエ</t>
    </rPh>
    <phoneticPr fontId="3"/>
  </si>
  <si>
    <t>１３</t>
    <phoneticPr fontId="3"/>
  </si>
  <si>
    <t>２</t>
    <phoneticPr fontId="3"/>
  </si>
  <si>
    <t>３</t>
    <phoneticPr fontId="3"/>
  </si>
  <si>
    <t>１後</t>
    <rPh sb="1" eb="2">
      <t>ウシロ</t>
    </rPh>
    <phoneticPr fontId="3"/>
  </si>
  <si>
    <t>５</t>
    <phoneticPr fontId="3"/>
  </si>
  <si>
    <t>６前</t>
    <rPh sb="1" eb="2">
      <t>マエ</t>
    </rPh>
    <phoneticPr fontId="3"/>
  </si>
  <si>
    <t>４後</t>
    <rPh sb="1" eb="2">
      <t>ウシロ</t>
    </rPh>
    <phoneticPr fontId="3"/>
  </si>
  <si>
    <t>６後</t>
    <rPh sb="1" eb="2">
      <t>ウシロ</t>
    </rPh>
    <phoneticPr fontId="3"/>
  </si>
  <si>
    <t>ＦⅡ♡</t>
    <phoneticPr fontId="3"/>
  </si>
  <si>
    <t>FⅠ♡</t>
    <phoneticPr fontId="3"/>
  </si>
  <si>
    <t>FⅡ♡</t>
    <phoneticPr fontId="3"/>
  </si>
  <si>
    <t>①青森ＦⅠ
②青森ＦⅠ
③久留米ＦⅠ</t>
    <rPh sb="1" eb="3">
      <t>アオモリ</t>
    </rPh>
    <rPh sb="7" eb="9">
      <t>アオモリ</t>
    </rPh>
    <rPh sb="13" eb="16">
      <t>クルメ</t>
    </rPh>
    <phoneticPr fontId="3"/>
  </si>
  <si>
    <t xml:space="preserve">
③松戸ＦⅠ</t>
    <rPh sb="3" eb="5">
      <t>マツド</t>
    </rPh>
    <phoneticPr fontId="3"/>
  </si>
  <si>
    <t>①伊東温泉ＦⅠ
②伊東温泉ＦⅠ
③佐世保ＦⅡ</t>
    <rPh sb="1" eb="3">
      <t>イトウ</t>
    </rPh>
    <rPh sb="3" eb="5">
      <t>オンセン</t>
    </rPh>
    <rPh sb="9" eb="11">
      <t>イトウ</t>
    </rPh>
    <rPh sb="11" eb="13">
      <t>オンセン</t>
    </rPh>
    <rPh sb="17" eb="20">
      <t>サセボ</t>
    </rPh>
    <phoneticPr fontId="3"/>
  </si>
  <si>
    <t>①川崎ＦⅠ
②青森ＦⅠ
③青森ＦⅠ</t>
    <rPh sb="1" eb="3">
      <t>カワサキ</t>
    </rPh>
    <rPh sb="7" eb="9">
      <t>アオモリ</t>
    </rPh>
    <rPh sb="13" eb="15">
      <t>アオモリ</t>
    </rPh>
    <phoneticPr fontId="3"/>
  </si>
  <si>
    <t>①川崎ＦⅠ
②京王閣ＦⅡ
③京王閣ＦⅡ</t>
    <rPh sb="1" eb="3">
      <t>カワサキ</t>
    </rPh>
    <rPh sb="7" eb="9">
      <t>ケイオウ</t>
    </rPh>
    <rPh sb="9" eb="10">
      <t>カク</t>
    </rPh>
    <rPh sb="14" eb="16">
      <t>ケイオウ</t>
    </rPh>
    <rPh sb="16" eb="17">
      <t>カク</t>
    </rPh>
    <phoneticPr fontId="3"/>
  </si>
  <si>
    <t>①函館、弥彦ＦⅠ
②函館ＦⅠ
③函館ＦⅠ</t>
    <rPh sb="1" eb="3">
      <t>ハコダテ</t>
    </rPh>
    <rPh sb="4" eb="6">
      <t>ヤヒコ</t>
    </rPh>
    <rPh sb="10" eb="12">
      <t>ハコダテ</t>
    </rPh>
    <rPh sb="16" eb="18">
      <t>ハコダテ</t>
    </rPh>
    <phoneticPr fontId="3"/>
  </si>
  <si>
    <t>①青森ＦⅠ
②前橋ＦⅡ
③平塚ＦⅡ</t>
    <rPh sb="1" eb="3">
      <t>アオモリ</t>
    </rPh>
    <rPh sb="7" eb="9">
      <t>マエバシ</t>
    </rPh>
    <rPh sb="13" eb="15">
      <t>ヒラツカ</t>
    </rPh>
    <phoneticPr fontId="3"/>
  </si>
  <si>
    <t>①奈良
②奈良
③奈良</t>
    <rPh sb="1" eb="3">
      <t>ナラ</t>
    </rPh>
    <rPh sb="5" eb="7">
      <t>ナラ</t>
    </rPh>
    <rPh sb="9" eb="11">
      <t>ナラ</t>
    </rPh>
    <phoneticPr fontId="3"/>
  </si>
  <si>
    <t>①松山ＦⅠ
②小倉ＦⅠ
③小倉ＦⅠ</t>
    <rPh sb="1" eb="3">
      <t>マツヤマ</t>
    </rPh>
    <rPh sb="7" eb="9">
      <t>コクラ</t>
    </rPh>
    <rPh sb="13" eb="15">
      <t>コクラ</t>
    </rPh>
    <phoneticPr fontId="3"/>
  </si>
  <si>
    <t>①佐世保
②佐世保
③佐世保</t>
    <rPh sb="1" eb="4">
      <t>サセボ</t>
    </rPh>
    <rPh sb="6" eb="9">
      <t>サセボ</t>
    </rPh>
    <rPh sb="11" eb="14">
      <t>サセボ</t>
    </rPh>
    <phoneticPr fontId="3"/>
  </si>
  <si>
    <t>令和4年4月17日</t>
  </si>
  <si>
    <t>令和 4年度 第1回前節 四日市競輪  ＦII  稲藤日永うちわ杯  臨時場外車券売場一覧</t>
    <rPh sb="7" eb="8">
      <t>ダイ</t>
    </rPh>
    <rPh sb="9" eb="10">
      <t>カイ</t>
    </rPh>
    <rPh sb="10" eb="12">
      <t>ゼンセツ</t>
    </rPh>
    <phoneticPr fontId="3"/>
  </si>
  <si>
    <t>No</t>
  </si>
  <si>
    <t>日次</t>
  </si>
  <si>
    <t>1日目</t>
  </si>
  <si>
    <t>2日目</t>
  </si>
  <si>
    <t>3日目</t>
  </si>
  <si>
    <t>総計</t>
  </si>
  <si>
    <t>開催日</t>
  </si>
  <si>
    <t xml:space="preserve"> 4月15日（金）</t>
  </si>
  <si>
    <t xml:space="preserve"> 4月16日（土）</t>
  </si>
  <si>
    <t xml:space="preserve"> 4月17日（日）</t>
  </si>
  <si>
    <t>売場名</t>
  </si>
  <si>
    <t>車券売上額</t>
  </si>
  <si>
    <t>四日市</t>
  </si>
  <si>
    <t>ＴＥＬ</t>
  </si>
  <si>
    <t>オッズパークケイリン２</t>
  </si>
  <si>
    <t>ケイドリ競輪３</t>
  </si>
  <si>
    <t>Ｋドリームス（重勝式）</t>
  </si>
  <si>
    <t>チャリロトＫＥＩＲＩＮ３</t>
  </si>
  <si>
    <t>ＷｉｎＴｉｃｋｅｔ競輪２</t>
  </si>
  <si>
    <t>（電投計）</t>
  </si>
  <si>
    <t>（本場計）</t>
  </si>
  <si>
    <t>名古屋</t>
  </si>
  <si>
    <t>松阪</t>
  </si>
  <si>
    <t>玉野</t>
  </si>
  <si>
    <t>【場間場外小計】</t>
  </si>
  <si>
    <t>サテライト石狩</t>
  </si>
  <si>
    <t>サテライト石鳥谷</t>
  </si>
  <si>
    <t>サテライトかしま</t>
  </si>
  <si>
    <t>サテライト水戸</t>
  </si>
  <si>
    <t>ウインドーム館林（館林場外）</t>
  </si>
  <si>
    <t>利根西前売サービスセンター</t>
  </si>
  <si>
    <t>ラ・ピスタ新橋</t>
  </si>
  <si>
    <t>サテライト横浜</t>
  </si>
  <si>
    <t>サテライト名古屋</t>
  </si>
  <si>
    <t>サテライト一宮</t>
  </si>
  <si>
    <t>サテライト湖南</t>
  </si>
  <si>
    <t>サテライト大阪</t>
  </si>
  <si>
    <t>サテライト姫路</t>
  </si>
  <si>
    <t>サテライト笠岡</t>
  </si>
  <si>
    <t>サテライト徳島</t>
  </si>
  <si>
    <t>サテライト熊本新市街</t>
  </si>
  <si>
    <t>サテライト宇土</t>
  </si>
  <si>
    <t>サテライト八代</t>
  </si>
  <si>
    <t>サテライト玉東</t>
  </si>
  <si>
    <t>サテライト天草</t>
  </si>
  <si>
    <t>【専用場外小計】</t>
  </si>
  <si>
    <t>【場外小計】</t>
  </si>
  <si>
    <t>【総　　　　　計】</t>
  </si>
  <si>
    <t>【場内入場者】</t>
    <rPh sb="1" eb="3">
      <t>ジョウナイ</t>
    </rPh>
    <rPh sb="3" eb="6">
      <t>ニュウジョウシャ</t>
    </rPh>
    <phoneticPr fontId="3"/>
  </si>
  <si>
    <t>令和4年4月24日</t>
  </si>
  <si>
    <t>令和 4年度　第2回  四日市競輪  ＦI  桜霞杯　中日スポーツ賞  臨時場外車券売場一覧</t>
    <rPh sb="7" eb="8">
      <t>ダイ</t>
    </rPh>
    <rPh sb="9" eb="10">
      <t>カイ</t>
    </rPh>
    <phoneticPr fontId="3"/>
  </si>
  <si>
    <t xml:space="preserve"> 4月22日（金）</t>
  </si>
  <si>
    <t xml:space="preserve"> 4月23日（土）</t>
  </si>
  <si>
    <t xml:space="preserve"> 4月24日（日）</t>
  </si>
  <si>
    <t>函館</t>
  </si>
  <si>
    <t>弥彦</t>
  </si>
  <si>
    <t>小田原</t>
  </si>
  <si>
    <t>伊東</t>
  </si>
  <si>
    <t>岐阜</t>
  </si>
  <si>
    <t>大垣</t>
  </si>
  <si>
    <t>豊橋</t>
  </si>
  <si>
    <t>富山</t>
  </si>
  <si>
    <t>奈良</t>
  </si>
  <si>
    <t>京都向日町</t>
  </si>
  <si>
    <t>和歌山</t>
  </si>
  <si>
    <t>広島</t>
  </si>
  <si>
    <t>防府</t>
  </si>
  <si>
    <t>高松</t>
  </si>
  <si>
    <t>小松島</t>
  </si>
  <si>
    <t>小倉</t>
  </si>
  <si>
    <t>久留米</t>
  </si>
  <si>
    <t>佐世保</t>
  </si>
  <si>
    <t>別府</t>
  </si>
  <si>
    <t>サテライト札幌</t>
  </si>
  <si>
    <t>サテライト松風</t>
  </si>
  <si>
    <t>藤崎場外</t>
  </si>
  <si>
    <t>青森前売ＳＣ</t>
  </si>
  <si>
    <t>サテライト六戸</t>
  </si>
  <si>
    <t>サテライト大和</t>
  </si>
  <si>
    <t>サテライト宮城</t>
  </si>
  <si>
    <t>サテライト男鹿</t>
  </si>
  <si>
    <t>サテライト福島</t>
  </si>
  <si>
    <t>サテライトあだたら</t>
  </si>
  <si>
    <t>サテライトしおさい鹿島</t>
  </si>
  <si>
    <t>サテライト前橋</t>
  </si>
  <si>
    <t>サテライト花園寄居</t>
  </si>
  <si>
    <t>サテライト双葉</t>
  </si>
  <si>
    <t>サテライト信州ちくま</t>
  </si>
  <si>
    <t>サテライト新潟</t>
  </si>
  <si>
    <t>サテライト市原</t>
  </si>
  <si>
    <t>サテライト船橋</t>
  </si>
  <si>
    <t>サテライト成田</t>
  </si>
  <si>
    <t>サテライト阪神</t>
  </si>
  <si>
    <t>サテライト山陰</t>
  </si>
  <si>
    <t>サテライト津山</t>
  </si>
  <si>
    <t>サテライト山陽</t>
  </si>
  <si>
    <t>駅前ＳＣ</t>
  </si>
  <si>
    <t>サテライト宇部</t>
  </si>
  <si>
    <t>サテライト観音寺</t>
  </si>
  <si>
    <t>サテライト鴨島</t>
  </si>
  <si>
    <t>サテライト南国</t>
  </si>
  <si>
    <t>サテライトこまつ</t>
  </si>
  <si>
    <t>サテライト西予</t>
  </si>
  <si>
    <t>サテライト北九州</t>
  </si>
  <si>
    <t>サテライト若松</t>
  </si>
  <si>
    <t>サテライト久留米</t>
  </si>
  <si>
    <t>サテライト中洲</t>
  </si>
  <si>
    <t>サテライト宇佐</t>
  </si>
  <si>
    <t>サテライト宮崎</t>
  </si>
  <si>
    <t>サテライト三股</t>
  </si>
  <si>
    <t>サテライト門川</t>
  </si>
  <si>
    <t>サテライトみぞべ</t>
  </si>
  <si>
    <t>サテライト阿久根</t>
  </si>
  <si>
    <t>サテライト鹿児島</t>
  </si>
  <si>
    <t>サテライトきもつき</t>
  </si>
  <si>
    <t>サテライト薩摩川内</t>
  </si>
  <si>
    <t>予算残額</t>
    <rPh sb="0" eb="2">
      <t>ヨサン</t>
    </rPh>
    <rPh sb="2" eb="3">
      <t>ザン</t>
    </rPh>
    <rPh sb="3" eb="4">
      <t>ガク</t>
    </rPh>
    <phoneticPr fontId="3"/>
  </si>
  <si>
    <t>令和4年5月5日</t>
  </si>
  <si>
    <t>令和 4年度  四日市競輪  ＦI  ＣＴＣ杯　中日スポーツ賞  臨時場外車券売場一覧</t>
  </si>
  <si>
    <t xml:space="preserve"> 5月 3日（火）</t>
  </si>
  <si>
    <t xml:space="preserve"> 5月 4日（水）</t>
  </si>
  <si>
    <t xml:space="preserve"> 5月 5日（木）</t>
  </si>
  <si>
    <t>平塚</t>
  </si>
  <si>
    <t>岸和田</t>
  </si>
  <si>
    <t>武雄</t>
  </si>
  <si>
    <t>熊本</t>
  </si>
  <si>
    <t>サテライト武雄</t>
  </si>
  <si>
    <t>Ｋ３（３重勝単勝）</t>
  </si>
  <si>
    <t>令和4年5月29日</t>
  </si>
  <si>
    <r>
      <t xml:space="preserve">令和 4年度  </t>
    </r>
    <r>
      <rPr>
        <b/>
        <sz val="14"/>
        <rFont val="ＭＳ Ｐゴシック"/>
        <family val="3"/>
        <charset val="128"/>
      </rPr>
      <t>13回　</t>
    </r>
    <r>
      <rPr>
        <b/>
        <sz val="14"/>
        <rFont val="ＭＳ Ｐゴシック"/>
        <family val="3"/>
        <charset val="128"/>
      </rPr>
      <t>四日市競輪  ＦII  スピチャン杯　ルーキーシリーズ  臨時場外車券売場一覧</t>
    </r>
    <rPh sb="10" eb="11">
      <t>カイ</t>
    </rPh>
    <phoneticPr fontId="3"/>
  </si>
  <si>
    <t xml:space="preserve"> 5月27日（金）</t>
  </si>
  <si>
    <t xml:space="preserve"> 5月28日（土）</t>
  </si>
  <si>
    <t xml:space="preserve"> 5月29日（日）</t>
  </si>
  <si>
    <t>FⅠ</t>
    <phoneticPr fontId="3"/>
  </si>
  <si>
    <t>７</t>
    <phoneticPr fontId="3"/>
  </si>
  <si>
    <t>８</t>
    <phoneticPr fontId="3"/>
  </si>
  <si>
    <t>９前</t>
    <rPh sb="1" eb="2">
      <t>マエ</t>
    </rPh>
    <phoneticPr fontId="3"/>
  </si>
  <si>
    <t>９後</t>
    <rPh sb="1" eb="2">
      <t>ウシロ</t>
    </rPh>
    <phoneticPr fontId="3"/>
  </si>
  <si>
    <t>１０</t>
    <phoneticPr fontId="3"/>
  </si>
  <si>
    <t>１１</t>
    <phoneticPr fontId="3"/>
  </si>
  <si>
    <t>１２前</t>
    <rPh sb="2" eb="3">
      <t>マエ</t>
    </rPh>
    <phoneticPr fontId="3"/>
  </si>
  <si>
    <t>１２後</t>
    <rPh sb="2" eb="3">
      <t>ウシロ</t>
    </rPh>
    <phoneticPr fontId="3"/>
  </si>
  <si>
    <t>令和4年6月18日</t>
  </si>
  <si>
    <t>令和 4年度  四日市競輪  ＦII  トゥー・ワン　プロモーション杯  臨時場外車券売場一覧</t>
  </si>
  <si>
    <t xml:space="preserve"> 6月16日（木）</t>
  </si>
  <si>
    <t xml:space="preserve"> 6月17日（金）</t>
  </si>
  <si>
    <t xml:space="preserve"> 6月18日（土）</t>
  </si>
  <si>
    <r>
      <t>Kドリーム</t>
    </r>
    <r>
      <rPr>
        <b/>
        <sz val="11"/>
        <rFont val="ＭＳ Ｐゴシック"/>
        <family val="3"/>
        <charset val="128"/>
      </rPr>
      <t>(</t>
    </r>
    <r>
      <rPr>
        <b/>
        <sz val="11"/>
        <rFont val="ＭＳ Ｐゴシック"/>
        <family val="3"/>
        <charset val="128"/>
      </rPr>
      <t>重勝式</t>
    </r>
    <r>
      <rPr>
        <b/>
        <sz val="11"/>
        <rFont val="ＭＳ Ｐゴシック"/>
        <family val="3"/>
        <charset val="128"/>
      </rPr>
      <t>)</t>
    </r>
    <rPh sb="6" eb="8">
      <t>シゲカツ</t>
    </rPh>
    <rPh sb="8" eb="9">
      <t>シキ</t>
    </rPh>
    <phoneticPr fontId="3"/>
  </si>
  <si>
    <t>サテライト秋田</t>
  </si>
  <si>
    <t>【入場者】</t>
    <rPh sb="1" eb="3">
      <t>ニュウジョウ</t>
    </rPh>
    <rPh sb="3" eb="4">
      <t>シャ</t>
    </rPh>
    <phoneticPr fontId="3"/>
  </si>
  <si>
    <t>令和4年6月24日</t>
  </si>
  <si>
    <t>令和 4年度  四日市競輪  ＦII  中京スポーツ杯  臨時場外車券売場一覧</t>
  </si>
  <si>
    <t xml:space="preserve"> 6月22日（水）</t>
  </si>
  <si>
    <t xml:space="preserve"> 6月23日（木）</t>
  </si>
  <si>
    <t xml:space="preserve"> 6月24日（金）</t>
  </si>
  <si>
    <t>ケイドリ競輪２</t>
  </si>
  <si>
    <t>【入場者】</t>
    <rPh sb="1" eb="4">
      <t>ニュウジョウシャ</t>
    </rPh>
    <phoneticPr fontId="3"/>
  </si>
  <si>
    <t>①松戸ＦⅡ
②松戸ＦⅡ
③名古屋ＦⅡ</t>
    <rPh sb="1" eb="3">
      <t>マツド</t>
    </rPh>
    <rPh sb="7" eb="9">
      <t>マツド</t>
    </rPh>
    <rPh sb="13" eb="16">
      <t>ナゴヤ</t>
    </rPh>
    <phoneticPr fontId="3"/>
  </si>
  <si>
    <t>①松戸ＦⅠ
②いわきＦⅡ
③いわきＦⅡ</t>
    <rPh sb="1" eb="3">
      <t>マツド</t>
    </rPh>
    <phoneticPr fontId="3"/>
  </si>
  <si>
    <r>
      <t>①佐世保ＦⅠ
②</t>
    </r>
    <r>
      <rPr>
        <sz val="10"/>
        <rFont val="ＭＳ Ｐゴシック"/>
        <family val="3"/>
        <charset val="128"/>
      </rPr>
      <t>佐世保、伊東ＦⅠ</t>
    </r>
    <r>
      <rPr>
        <sz val="11"/>
        <rFont val="ＭＳ Ｐゴシック"/>
        <family val="3"/>
        <charset val="128"/>
      </rPr>
      <t xml:space="preserve">
③伊東温泉ＦⅠ</t>
    </r>
    <rPh sb="1" eb="4">
      <t>サセボ</t>
    </rPh>
    <rPh sb="8" eb="11">
      <t>サセボ</t>
    </rPh>
    <rPh sb="12" eb="14">
      <t>イトウ</t>
    </rPh>
    <rPh sb="18" eb="20">
      <t>イトウ</t>
    </rPh>
    <rPh sb="20" eb="22">
      <t>オンセン</t>
    </rPh>
    <phoneticPr fontId="3"/>
  </si>
  <si>
    <t>令和4年6月29日</t>
  </si>
  <si>
    <t>令和 4年度  四日市競輪  ＦI  ユーユーカイカン協賛スポニチ杯  臨時場外車券売場一覧</t>
  </si>
  <si>
    <t xml:space="preserve"> 6月27日（月）</t>
  </si>
  <si>
    <t xml:space="preserve"> 6月28日（火）</t>
  </si>
  <si>
    <t xml:space="preserve"> 6月29日（水）</t>
  </si>
  <si>
    <t>大宮</t>
  </si>
  <si>
    <t>西武園</t>
  </si>
  <si>
    <t>川崎</t>
  </si>
  <si>
    <t>令和4年7月12日</t>
  </si>
  <si>
    <t>令和 4年度  四日市競輪  ＦII  ニッカン・コム杯  臨時場外車券売場一覧</t>
  </si>
  <si>
    <t xml:space="preserve"> 7月10日（日）</t>
  </si>
  <si>
    <t xml:space="preserve"> 7月11日（月）</t>
  </si>
  <si>
    <t xml:space="preserve"> 7月12日（火）</t>
  </si>
  <si>
    <t>チャリロトＫＥＩＲＩＮ２</t>
  </si>
  <si>
    <t>ケイドリ(重勝式)</t>
    <rPh sb="5" eb="7">
      <t>シゲカツ</t>
    </rPh>
    <rPh sb="7" eb="8">
      <t>シキ</t>
    </rPh>
    <phoneticPr fontId="3"/>
  </si>
  <si>
    <t>ＷｉｎＴｉｃｋｅｔ競輪３</t>
  </si>
  <si>
    <t xml:space="preserve">
②伊東温泉ＦⅡ
③伊東温泉ＦⅡ</t>
    <rPh sb="2" eb="6">
      <t>イトウオンセン</t>
    </rPh>
    <rPh sb="10" eb="14">
      <t>イトウオンセン</t>
    </rPh>
    <phoneticPr fontId="3"/>
  </si>
  <si>
    <t>①防府
②防府
③防府</t>
    <rPh sb="1" eb="3">
      <t>ホウフ</t>
    </rPh>
    <rPh sb="5" eb="7">
      <t>ホウフ</t>
    </rPh>
    <rPh sb="9" eb="11">
      <t>ホウフ</t>
    </rPh>
    <phoneticPr fontId="3"/>
  </si>
  <si>
    <t>①久留米
②久留米
③久留米</t>
    <rPh sb="1" eb="4">
      <t>クルメ</t>
    </rPh>
    <rPh sb="6" eb="9">
      <t>クルメ</t>
    </rPh>
    <rPh sb="11" eb="14">
      <t>クルメ</t>
    </rPh>
    <phoneticPr fontId="3"/>
  </si>
  <si>
    <t>FⅡミッド♡</t>
    <phoneticPr fontId="3"/>
  </si>
  <si>
    <t>FⅡ♡</t>
    <phoneticPr fontId="3"/>
  </si>
  <si>
    <t>令和4年9月15日</t>
  </si>
  <si>
    <t>令和 4年度  四日市競輪  ＦII  四日市伊勢茶杯  臨時場外車券売場一覧</t>
  </si>
  <si>
    <t xml:space="preserve"> 9月13日（火）</t>
  </si>
  <si>
    <t xml:space="preserve"> 9月14日（水）</t>
  </si>
  <si>
    <t xml:space="preserve"> 9月15日（木）</t>
  </si>
  <si>
    <t>重勝式</t>
    <rPh sb="0" eb="3">
      <t>ジュウショウシキ</t>
    </rPh>
    <phoneticPr fontId="3"/>
  </si>
  <si>
    <t>オッズパークケイリン３</t>
  </si>
  <si>
    <t>令和4年9月29日</t>
  </si>
  <si>
    <t>令和 4年度  四日市競輪  ＦII  ＤＭＭ競輪杯  臨時場外車券売場一覧</t>
  </si>
  <si>
    <t xml:space="preserve"> 9月27日（火）</t>
  </si>
  <si>
    <t xml:space="preserve"> 9月28日（水）</t>
  </si>
  <si>
    <t xml:space="preserve"> 9月29日（木）</t>
  </si>
  <si>
    <t>令和4年11月4日</t>
  </si>
  <si>
    <t>令和 4年度  四日市競輪  ＦI  萬古焼協賛　スポーツ報知杯  臨時場外車券売場一覧</t>
  </si>
  <si>
    <t>11月 2日（水）</t>
  </si>
  <si>
    <t>11月 3日（木）</t>
  </si>
  <si>
    <t>11月 4日（金）</t>
  </si>
  <si>
    <t>７</t>
  </si>
  <si>
    <t>８</t>
  </si>
  <si>
    <t>FⅡミッド♡</t>
  </si>
  <si>
    <t>１０</t>
  </si>
  <si>
    <t>１１</t>
  </si>
  <si>
    <t>FⅡ♡</t>
  </si>
  <si>
    <t>３</t>
  </si>
  <si>
    <t>１３</t>
  </si>
  <si>
    <t>５</t>
  </si>
  <si>
    <t>令和4年11月13日</t>
  </si>
  <si>
    <t>令和 4年度  四日市競輪  ＧIII  泗水杯争奪戦  臨時場外車券売場一覧</t>
  </si>
  <si>
    <t>4日目</t>
  </si>
  <si>
    <t>11月10日（木）</t>
  </si>
  <si>
    <t>11月11日（金）</t>
  </si>
  <si>
    <t>11月12日（土）</t>
  </si>
  <si>
    <t>11月13日（日）</t>
  </si>
  <si>
    <t>オッズパークケイリン２</t>
    <phoneticPr fontId="3"/>
  </si>
  <si>
    <t>K３（３重勝単勝）</t>
    <rPh sb="4" eb="5">
      <t>ジュウ</t>
    </rPh>
    <rPh sb="5" eb="6">
      <t>ショウ</t>
    </rPh>
    <rPh sb="6" eb="8">
      <t>タンショウ</t>
    </rPh>
    <phoneticPr fontId="3"/>
  </si>
  <si>
    <t>青森</t>
  </si>
  <si>
    <t>いわき平</t>
  </si>
  <si>
    <t>前橋</t>
  </si>
  <si>
    <t>取手</t>
  </si>
  <si>
    <t>宇都宮</t>
  </si>
  <si>
    <t>京王閣</t>
  </si>
  <si>
    <t>松戸</t>
  </si>
  <si>
    <t>静岡</t>
  </si>
  <si>
    <t>福井</t>
  </si>
  <si>
    <t>高知</t>
  </si>
  <si>
    <t>松山</t>
  </si>
  <si>
    <t>サテライト六郷</t>
  </si>
  <si>
    <t>サテライト会津</t>
  </si>
  <si>
    <t>サテライト中越</t>
  </si>
  <si>
    <t>川越場外</t>
  </si>
  <si>
    <t>サテライト安田</t>
  </si>
  <si>
    <t>二番町前売ＳＣ</t>
  </si>
  <si>
    <t>①佐世保ＦⅠ
②佐世保、伊東ＦⅠ
③伊東温泉ＦⅠ</t>
    <rPh sb="1" eb="4">
      <t>サセボ</t>
    </rPh>
    <rPh sb="8" eb="11">
      <t>サセボ</t>
    </rPh>
    <rPh sb="12" eb="14">
      <t>イトウ</t>
    </rPh>
    <rPh sb="18" eb="20">
      <t>イトウ</t>
    </rPh>
    <rPh sb="20" eb="22">
      <t>オンセン</t>
    </rPh>
    <phoneticPr fontId="3"/>
  </si>
  <si>
    <t>令和5年2月7日</t>
  </si>
  <si>
    <t>令和 4年度  四日市競輪  ＦII  ウィンチケットミッドナイト競輪  臨時場外車券売場一覧</t>
  </si>
  <si>
    <t xml:space="preserve"> 2月 5日（日）</t>
  </si>
  <si>
    <t xml:space="preserve"> 2月 6日（月）</t>
  </si>
  <si>
    <t xml:space="preserve"> 2月 7日（火）</t>
  </si>
  <si>
    <t>重賞式</t>
    <rPh sb="0" eb="3">
      <t>ジュウショウシキ</t>
    </rPh>
    <phoneticPr fontId="3"/>
  </si>
  <si>
    <t>令和5年2月20日</t>
  </si>
  <si>
    <t>令和 4年度  四日市競輪  ＦI  日刊スポーツ杯　ヤクルト東海Ｃ  臨時場外車券売場一覧</t>
  </si>
  <si>
    <t xml:space="preserve"> 2月18日（土）</t>
  </si>
  <si>
    <t xml:space="preserve"> 2月19日（日）</t>
  </si>
  <si>
    <t xml:space="preserve"> 2月20日（月）</t>
  </si>
  <si>
    <t>令和5年3月13日</t>
  </si>
  <si>
    <t xml:space="preserve"> 3月11日（土）</t>
  </si>
  <si>
    <t xml:space="preserve"> 3月12日（日）</t>
  </si>
  <si>
    <t xml:space="preserve"> 3月13日（月）</t>
  </si>
  <si>
    <t>重勝式</t>
    <rPh sb="0" eb="1">
      <t>ジュウ</t>
    </rPh>
    <rPh sb="1" eb="2">
      <t>ショウ</t>
    </rPh>
    <rPh sb="2" eb="3">
      <t>シキ</t>
    </rPh>
    <phoneticPr fontId="44"/>
  </si>
  <si>
    <t>令和5年3月18日</t>
  </si>
  <si>
    <t>令和 4年度  四日市競輪  ＦI  ＳＮＲ　中日スポーツ賞  臨時場外車券売場一覧</t>
  </si>
  <si>
    <t xml:space="preserve"> 3月16日（木）</t>
  </si>
  <si>
    <t xml:space="preserve"> 3月17日（金）</t>
  </si>
  <si>
    <t xml:space="preserve"> 3月18日（土）</t>
  </si>
  <si>
    <t>重賞式</t>
    <rPh sb="0" eb="2">
      <t>ジュウショウ</t>
    </rPh>
    <rPh sb="2" eb="3">
      <t>シキ</t>
    </rPh>
    <phoneticPr fontId="44"/>
  </si>
  <si>
    <t>【入場者】</t>
    <rPh sb="1" eb="4">
      <t>ニュウジョウシャ</t>
    </rPh>
    <phoneticPr fontId="44"/>
  </si>
  <si>
    <t>令和5年3月26日</t>
  </si>
  <si>
    <t xml:space="preserve"> 3月24日（金）</t>
  </si>
  <si>
    <t xml:space="preserve"> 3月25日（土）</t>
  </si>
  <si>
    <t xml:space="preserve"> 3月26日（日）</t>
  </si>
  <si>
    <t>令和5年3月30日</t>
  </si>
  <si>
    <t>令和 4年度  四日市競輪  ＦII  オッズパーク杯　中京スポーツ賞  臨時場外車券売場一覧</t>
  </si>
  <si>
    <t xml:space="preserve"> 3月28日（火）</t>
  </si>
  <si>
    <t xml:space="preserve"> 3月29日（水）</t>
  </si>
  <si>
    <t xml:space="preserve"> 3月30日（木）</t>
  </si>
  <si>
    <t>【入場者】</t>
    <rPh sb="1" eb="3">
      <t>ニュウジョウ</t>
    </rPh>
    <rPh sb="3" eb="4">
      <t>シャ</t>
    </rPh>
    <phoneticPr fontId="4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</si>
</sst>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aaa"/>
    <numFmt numFmtId="177" formatCode="m/d;@"/>
    <numFmt numFmtId="178" formatCode="0.0%"/>
    <numFmt numFmtId="179" formatCode="#,##0_ "/>
    <numFmt numFmtId="180" formatCode="#,##0_);[Red]\(#,##0\)"/>
    <numFmt numFmtId="181" formatCode="#,##0;&quot;▲ &quot;#,##0"/>
    <numFmt numFmtId="182" formatCode="m&quot;月&quot;d&quot;日&quot;&quot;（&quot;aaa&quot;）&quot;"/>
  </numFmts>
  <fonts count="4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name val="ＭＳ Ｐゴシック"/>
      <family val="3"/>
    </font>
    <font>
      <sz val="11"/>
      <name val="ＭＳ Ｐゴシック"/>
      <family val="3"/>
    </font>
    <font>
      <sz val="11"/>
      <name val="ＭＳ Ｐゴシック"/>
      <family val="3"/>
    </font>
    <font>
      <sz val="11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b/>
      <sz val="11"/>
      <color rgb="FF0000FF"/>
      <name val="ＭＳ Ｐゴシック"/>
      <family val="3"/>
    </font>
    <font>
      <sz val="11"/>
      <color rgb="FF0000FF"/>
      <name val="ＭＳ Ｐゴシック"/>
      <family val="3"/>
    </font>
    <font>
      <sz val="11"/>
      <color rgb="FF006600"/>
      <name val="ＭＳ Ｐゴシック"/>
      <family val="3"/>
    </font>
    <font>
      <sz val="9"/>
      <name val="ＭＳ Ｐゴシック"/>
      <family val="3"/>
      <charset val="128"/>
    </font>
    <font>
      <b/>
      <sz val="11"/>
      <name val="ＭＳ Ｐゴシック"/>
      <family val="3"/>
    </font>
    <font>
      <b/>
      <sz val="14"/>
      <name val="ＭＳ Ｐゴシック"/>
      <family val="3"/>
    </font>
    <font>
      <sz val="6"/>
      <name val="ＭＳ Ｐゴシック"/>
      <family val="3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9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dotted">
        <color indexed="64"/>
      </left>
      <right style="dotted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dotted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dotted">
        <color indexed="64"/>
      </diagonal>
    </border>
    <border diagonalUp="1"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dotted">
        <color indexed="64"/>
      </diagonal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ash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8"/>
      </right>
      <top style="double">
        <color indexed="0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double">
        <color indexed="0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</borders>
  <cellStyleXfs count="52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30" fillId="0" borderId="0" applyFont="0" applyBorder="0" applyAlignment="0" applyProtection="0"/>
    <xf numFmtId="0" fontId="1" fillId="0" borderId="0" applyFont="0" applyBorder="0" applyAlignment="0" applyProtection="0"/>
    <xf numFmtId="0" fontId="1" fillId="0" borderId="0" applyFont="0" applyBorder="0" applyAlignment="0" applyProtection="0"/>
    <xf numFmtId="0" fontId="1" fillId="0" borderId="0" applyFont="0" applyBorder="0" applyAlignment="0" applyProtection="0"/>
    <xf numFmtId="0" fontId="31" fillId="0" borderId="0" applyFont="0" applyBorder="0" applyAlignment="0" applyProtection="0"/>
    <xf numFmtId="0" fontId="32" fillId="0" borderId="0" applyFont="0" applyBorder="0" applyAlignment="0" applyProtection="0"/>
    <xf numFmtId="0" fontId="1" fillId="0" borderId="0" applyFont="0" applyBorder="0" applyAlignment="0" applyProtection="0"/>
    <xf numFmtId="0" fontId="24" fillId="4" borderId="0" applyNumberFormat="0" applyBorder="0" applyAlignment="0" applyProtection="0">
      <alignment vertical="center"/>
    </xf>
    <xf numFmtId="0" fontId="1" fillId="0" borderId="0" applyFont="0" applyBorder="0" applyAlignment="0" applyProtection="0"/>
    <xf numFmtId="0" fontId="1" fillId="0" borderId="0" applyFont="0" applyBorder="0" applyAlignment="0" applyProtection="0"/>
  </cellStyleXfs>
  <cellXfs count="858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177" fontId="1" fillId="0" borderId="10" xfId="0" applyNumberFormat="1" applyFont="1" applyFill="1" applyBorder="1" applyAlignment="1">
      <alignment horizontal="center" vertical="center"/>
    </xf>
    <xf numFmtId="176" fontId="1" fillId="0" borderId="11" xfId="0" applyNumberFormat="1" applyFont="1" applyFill="1" applyBorder="1" applyAlignment="1">
      <alignment horizontal="center" vertical="center"/>
    </xf>
    <xf numFmtId="177" fontId="1" fillId="0" borderId="12" xfId="0" applyNumberFormat="1" applyFont="1" applyFill="1" applyBorder="1" applyAlignment="1">
      <alignment horizontal="center" vertical="center"/>
    </xf>
    <xf numFmtId="38" fontId="1" fillId="0" borderId="13" xfId="33" applyFont="1" applyFill="1" applyBorder="1">
      <alignment vertical="center"/>
    </xf>
    <xf numFmtId="38" fontId="1" fillId="0" borderId="14" xfId="33" applyFont="1" applyFill="1" applyBorder="1">
      <alignment vertical="center"/>
    </xf>
    <xf numFmtId="177" fontId="1" fillId="0" borderId="15" xfId="0" applyNumberFormat="1" applyFont="1" applyFill="1" applyBorder="1" applyAlignment="1">
      <alignment horizontal="center" vertical="center"/>
    </xf>
    <xf numFmtId="176" fontId="1" fillId="0" borderId="16" xfId="0" applyNumberFormat="1" applyFont="1" applyFill="1" applyBorder="1" applyAlignment="1">
      <alignment horizontal="center" vertical="center"/>
    </xf>
    <xf numFmtId="177" fontId="1" fillId="0" borderId="17" xfId="0" applyNumberFormat="1" applyFont="1" applyFill="1" applyBorder="1" applyAlignment="1">
      <alignment horizontal="center" vertical="center"/>
    </xf>
    <xf numFmtId="38" fontId="1" fillId="0" borderId="18" xfId="33" applyFont="1" applyFill="1" applyBorder="1">
      <alignment vertical="center"/>
    </xf>
    <xf numFmtId="38" fontId="1" fillId="0" borderId="19" xfId="33" applyFont="1" applyFill="1" applyBorder="1">
      <alignment vertical="center"/>
    </xf>
    <xf numFmtId="0" fontId="1" fillId="0" borderId="20" xfId="0" applyFont="1" applyBorder="1">
      <alignment vertical="center"/>
    </xf>
    <xf numFmtId="38" fontId="1" fillId="24" borderId="21" xfId="0" applyNumberFormat="1" applyFont="1" applyFill="1" applyBorder="1">
      <alignment vertical="center"/>
    </xf>
    <xf numFmtId="38" fontId="1" fillId="24" borderId="22" xfId="0" applyNumberFormat="1" applyFont="1" applyFill="1" applyBorder="1">
      <alignment vertical="center"/>
    </xf>
    <xf numFmtId="0" fontId="6" fillId="25" borderId="23" xfId="0" applyFont="1" applyFill="1" applyBorder="1" applyAlignment="1">
      <alignment horizontal="centerContinuous" vertical="center"/>
    </xf>
    <xf numFmtId="177" fontId="5" fillId="25" borderId="24" xfId="0" applyNumberFormat="1" applyFont="1" applyFill="1" applyBorder="1" applyAlignment="1">
      <alignment horizontal="centerContinuous" vertical="center"/>
    </xf>
    <xf numFmtId="176" fontId="5" fillId="25" borderId="24" xfId="0" applyNumberFormat="1" applyFont="1" applyFill="1" applyBorder="1" applyAlignment="1">
      <alignment horizontal="centerContinuous" vertical="center"/>
    </xf>
    <xf numFmtId="0" fontId="5" fillId="25" borderId="25" xfId="0" applyFont="1" applyFill="1" applyBorder="1" applyAlignment="1">
      <alignment horizontal="centerContinuous" vertical="center"/>
    </xf>
    <xf numFmtId="0" fontId="1" fillId="0" borderId="26" xfId="0" applyFont="1" applyBorder="1" applyAlignment="1">
      <alignment vertical="center" shrinkToFit="1"/>
    </xf>
    <xf numFmtId="0" fontId="1" fillId="0" borderId="0" xfId="0" applyFont="1" applyAlignment="1">
      <alignment horizontal="center" vertical="center"/>
    </xf>
    <xf numFmtId="0" fontId="1" fillId="26" borderId="27" xfId="0" applyFont="1" applyFill="1" applyBorder="1" applyAlignment="1">
      <alignment horizontal="centerContinuous" vertical="center"/>
    </xf>
    <xf numFmtId="0" fontId="1" fillId="26" borderId="28" xfId="0" applyFont="1" applyFill="1" applyBorder="1" applyAlignment="1">
      <alignment horizontal="centerContinuous" vertical="center"/>
    </xf>
    <xf numFmtId="49" fontId="1" fillId="0" borderId="29" xfId="0" applyNumberFormat="1" applyFont="1" applyFill="1" applyBorder="1" applyAlignment="1">
      <alignment horizontal="center" vertical="center"/>
    </xf>
    <xf numFmtId="49" fontId="1" fillId="0" borderId="20" xfId="0" applyNumberFormat="1" applyFont="1" applyFill="1" applyBorder="1" applyAlignment="1">
      <alignment horizontal="center" vertical="center"/>
    </xf>
    <xf numFmtId="49" fontId="1" fillId="0" borderId="30" xfId="0" applyNumberFormat="1" applyFont="1" applyFill="1" applyBorder="1" applyAlignment="1">
      <alignment horizontal="center" vertical="center"/>
    </xf>
    <xf numFmtId="177" fontId="1" fillId="0" borderId="31" xfId="0" applyNumberFormat="1" applyFont="1" applyFill="1" applyBorder="1" applyAlignment="1">
      <alignment horizontal="center" vertical="center"/>
    </xf>
    <xf numFmtId="176" fontId="1" fillId="0" borderId="32" xfId="0" applyNumberFormat="1" applyFont="1" applyFill="1" applyBorder="1" applyAlignment="1">
      <alignment horizontal="center" vertical="center"/>
    </xf>
    <xf numFmtId="177" fontId="1" fillId="0" borderId="33" xfId="0" applyNumberFormat="1" applyFont="1" applyFill="1" applyBorder="1" applyAlignment="1">
      <alignment horizontal="center" vertical="center"/>
    </xf>
    <xf numFmtId="38" fontId="1" fillId="0" borderId="0" xfId="0" applyNumberFormat="1" applyFont="1">
      <alignment vertical="center"/>
    </xf>
    <xf numFmtId="38" fontId="1" fillId="25" borderId="21" xfId="0" applyNumberFormat="1" applyFont="1" applyFill="1" applyBorder="1">
      <alignment vertical="center"/>
    </xf>
    <xf numFmtId="38" fontId="1" fillId="25" borderId="22" xfId="0" applyNumberFormat="1" applyFont="1" applyFill="1" applyBorder="1">
      <alignment vertical="center"/>
    </xf>
    <xf numFmtId="49" fontId="0" fillId="0" borderId="20" xfId="0" applyNumberFormat="1" applyFill="1" applyBorder="1" applyAlignment="1">
      <alignment horizontal="center" vertical="center"/>
    </xf>
    <xf numFmtId="38" fontId="1" fillId="0" borderId="27" xfId="33" applyFont="1" applyFill="1" applyBorder="1">
      <alignment vertical="center"/>
    </xf>
    <xf numFmtId="38" fontId="1" fillId="0" borderId="28" xfId="33" applyFont="1" applyFill="1" applyBorder="1">
      <alignment vertical="center"/>
    </xf>
    <xf numFmtId="0" fontId="1" fillId="27" borderId="34" xfId="0" applyFont="1" applyFill="1" applyBorder="1" applyAlignment="1">
      <alignment horizontal="center" vertical="center"/>
    </xf>
    <xf numFmtId="0" fontId="1" fillId="27" borderId="35" xfId="0" applyFont="1" applyFill="1" applyBorder="1" applyAlignment="1">
      <alignment horizontal="center" vertical="center"/>
    </xf>
    <xf numFmtId="0" fontId="1" fillId="27" borderId="36" xfId="0" applyFont="1" applyFill="1" applyBorder="1" applyAlignment="1">
      <alignment horizontal="center" vertical="center"/>
    </xf>
    <xf numFmtId="0" fontId="1" fillId="27" borderId="37" xfId="0" applyFont="1" applyFill="1" applyBorder="1" applyAlignment="1">
      <alignment horizontal="center" vertical="center"/>
    </xf>
    <xf numFmtId="0" fontId="1" fillId="27" borderId="38" xfId="0" applyFont="1" applyFill="1" applyBorder="1" applyAlignment="1">
      <alignment horizontal="center" vertical="center"/>
    </xf>
    <xf numFmtId="0" fontId="1" fillId="27" borderId="39" xfId="0" applyFont="1" applyFill="1" applyBorder="1" applyAlignment="1">
      <alignment horizontal="center" vertical="center"/>
    </xf>
    <xf numFmtId="0" fontId="1" fillId="27" borderId="40" xfId="0" applyFont="1" applyFill="1" applyBorder="1" applyAlignment="1">
      <alignment horizontal="center" vertical="center"/>
    </xf>
    <xf numFmtId="0" fontId="1" fillId="27" borderId="0" xfId="0" applyFont="1" applyFill="1" applyBorder="1" applyAlignment="1">
      <alignment horizontal="center" vertical="center"/>
    </xf>
    <xf numFmtId="0" fontId="1" fillId="27" borderId="41" xfId="0" applyFont="1" applyFill="1" applyBorder="1" applyAlignment="1">
      <alignment horizontal="center" vertical="center"/>
    </xf>
    <xf numFmtId="0" fontId="1" fillId="27" borderId="42" xfId="0" applyFont="1" applyFill="1" applyBorder="1" applyAlignment="1">
      <alignment horizontal="center" vertical="center"/>
    </xf>
    <xf numFmtId="0" fontId="1" fillId="27" borderId="18" xfId="0" applyFont="1" applyFill="1" applyBorder="1" applyAlignment="1">
      <alignment horizontal="center" vertical="center"/>
    </xf>
    <xf numFmtId="179" fontId="1" fillId="0" borderId="0" xfId="0" applyNumberFormat="1" applyFont="1">
      <alignment vertical="center"/>
    </xf>
    <xf numFmtId="38" fontId="1" fillId="24" borderId="43" xfId="0" applyNumberFormat="1" applyFont="1" applyFill="1" applyBorder="1">
      <alignment vertical="center"/>
    </xf>
    <xf numFmtId="38" fontId="1" fillId="25" borderId="43" xfId="0" applyNumberFormat="1" applyFont="1" applyFill="1" applyBorder="1">
      <alignment vertical="center"/>
    </xf>
    <xf numFmtId="0" fontId="1" fillId="26" borderId="18" xfId="0" applyFont="1" applyFill="1" applyBorder="1" applyAlignment="1">
      <alignment horizontal="center" vertical="center"/>
    </xf>
    <xf numFmtId="0" fontId="1" fillId="26" borderId="19" xfId="0" applyFont="1" applyFill="1" applyBorder="1" applyAlignment="1">
      <alignment horizontal="center" vertical="center"/>
    </xf>
    <xf numFmtId="0" fontId="1" fillId="0" borderId="0" xfId="0" applyFont="1" applyAlignment="1">
      <alignment horizontal="right" wrapText="1"/>
    </xf>
    <xf numFmtId="38" fontId="1" fillId="0" borderId="40" xfId="33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44" xfId="0" applyFont="1" applyBorder="1">
      <alignment vertical="center"/>
    </xf>
    <xf numFmtId="0" fontId="1" fillId="0" borderId="45" xfId="0" applyFont="1" applyBorder="1">
      <alignment vertical="center"/>
    </xf>
    <xf numFmtId="0" fontId="1" fillId="0" borderId="13" xfId="0" applyFont="1" applyBorder="1" applyAlignment="1">
      <alignment horizontal="center" vertical="center"/>
    </xf>
    <xf numFmtId="38" fontId="1" fillId="28" borderId="46" xfId="0" applyNumberFormat="1" applyFont="1" applyFill="1" applyBorder="1">
      <alignment vertical="center"/>
    </xf>
    <xf numFmtId="0" fontId="1" fillId="0" borderId="47" xfId="0" applyFont="1" applyBorder="1">
      <alignment vertical="center"/>
    </xf>
    <xf numFmtId="38" fontId="1" fillId="0" borderId="47" xfId="0" applyNumberFormat="1" applyFont="1" applyBorder="1">
      <alignment vertical="center"/>
    </xf>
    <xf numFmtId="0" fontId="1" fillId="27" borderId="15" xfId="0" applyFont="1" applyFill="1" applyBorder="1" applyAlignment="1">
      <alignment horizontal="center" vertical="center"/>
    </xf>
    <xf numFmtId="180" fontId="1" fillId="0" borderId="31" xfId="0" applyNumberFormat="1" applyFont="1" applyFill="1" applyBorder="1" applyAlignment="1">
      <alignment horizontal="right" vertical="center" shrinkToFit="1"/>
    </xf>
    <xf numFmtId="180" fontId="1" fillId="0" borderId="10" xfId="0" applyNumberFormat="1" applyFont="1" applyFill="1" applyBorder="1" applyAlignment="1">
      <alignment horizontal="right" vertical="center" shrinkToFit="1"/>
    </xf>
    <xf numFmtId="180" fontId="1" fillId="0" borderId="15" xfId="0" applyNumberFormat="1" applyFont="1" applyFill="1" applyBorder="1" applyAlignment="1">
      <alignment horizontal="right" vertical="center" shrinkToFit="1"/>
    </xf>
    <xf numFmtId="180" fontId="1" fillId="0" borderId="16" xfId="0" applyNumberFormat="1" applyFont="1" applyFill="1" applyBorder="1" applyAlignment="1">
      <alignment horizontal="right" vertical="center" shrinkToFit="1"/>
    </xf>
    <xf numFmtId="180" fontId="1" fillId="0" borderId="16" xfId="0" applyNumberFormat="1" applyFont="1" applyBorder="1" applyAlignment="1">
      <alignment horizontal="right" vertical="center" shrinkToFit="1"/>
    </xf>
    <xf numFmtId="180" fontId="1" fillId="24" borderId="21" xfId="0" applyNumberFormat="1" applyFont="1" applyFill="1" applyBorder="1" applyAlignment="1">
      <alignment horizontal="right" vertical="center"/>
    </xf>
    <xf numFmtId="180" fontId="1" fillId="24" borderId="48" xfId="0" applyNumberFormat="1" applyFont="1" applyFill="1" applyBorder="1" applyAlignment="1">
      <alignment horizontal="right" vertical="center"/>
    </xf>
    <xf numFmtId="180" fontId="1" fillId="25" borderId="21" xfId="0" applyNumberFormat="1" applyFont="1" applyFill="1" applyBorder="1" applyAlignment="1">
      <alignment horizontal="right" vertical="center"/>
    </xf>
    <xf numFmtId="180" fontId="1" fillId="25" borderId="48" xfId="0" applyNumberFormat="1" applyFont="1" applyFill="1" applyBorder="1" applyAlignment="1">
      <alignment horizontal="right" vertical="center"/>
    </xf>
    <xf numFmtId="180" fontId="1" fillId="0" borderId="44" xfId="0" applyNumberFormat="1" applyFont="1" applyBorder="1" applyAlignment="1">
      <alignment horizontal="right" vertical="center" shrinkToFit="1"/>
    </xf>
    <xf numFmtId="0" fontId="1" fillId="0" borderId="49" xfId="0" applyFont="1" applyBorder="1" applyAlignment="1">
      <alignment horizontal="center" vertical="center"/>
    </xf>
    <xf numFmtId="0" fontId="1" fillId="26" borderId="50" xfId="0" applyFont="1" applyFill="1" applyBorder="1" applyAlignment="1">
      <alignment horizontal="centerContinuous" vertical="center"/>
    </xf>
    <xf numFmtId="0" fontId="1" fillId="26" borderId="51" xfId="0" applyFont="1" applyFill="1" applyBorder="1" applyAlignment="1">
      <alignment horizontal="center" vertical="center"/>
    </xf>
    <xf numFmtId="180" fontId="1" fillId="0" borderId="14" xfId="0" applyNumberFormat="1" applyFont="1" applyFill="1" applyBorder="1" applyAlignment="1">
      <alignment horizontal="right" vertical="center" shrinkToFit="1"/>
    </xf>
    <xf numFmtId="38" fontId="1" fillId="0" borderId="52" xfId="33" applyFont="1" applyFill="1" applyBorder="1">
      <alignment vertical="center"/>
    </xf>
    <xf numFmtId="38" fontId="1" fillId="0" borderId="53" xfId="33" applyFont="1" applyFill="1" applyBorder="1">
      <alignment vertical="center"/>
    </xf>
    <xf numFmtId="0" fontId="0" fillId="0" borderId="51" xfId="0" applyBorder="1" applyAlignment="1">
      <alignment vertical="center"/>
    </xf>
    <xf numFmtId="180" fontId="1" fillId="0" borderId="28" xfId="0" applyNumberFormat="1" applyFont="1" applyFill="1" applyBorder="1" applyAlignment="1">
      <alignment horizontal="right" vertical="center" shrinkToFit="1"/>
    </xf>
    <xf numFmtId="180" fontId="1" fillId="0" borderId="13" xfId="33" applyNumberFormat="1" applyFont="1" applyFill="1" applyBorder="1" applyAlignment="1">
      <alignment vertical="center"/>
    </xf>
    <xf numFmtId="180" fontId="1" fillId="0" borderId="54" xfId="33" applyNumberFormat="1" applyFont="1" applyFill="1" applyBorder="1" applyAlignment="1">
      <alignment vertical="center"/>
    </xf>
    <xf numFmtId="180" fontId="1" fillId="0" borderId="13" xfId="0" applyNumberFormat="1" applyFont="1" applyBorder="1">
      <alignment vertical="center"/>
    </xf>
    <xf numFmtId="180" fontId="1" fillId="0" borderId="55" xfId="33" applyNumberFormat="1" applyFont="1" applyFill="1" applyBorder="1" applyAlignment="1">
      <alignment vertical="center"/>
    </xf>
    <xf numFmtId="180" fontId="1" fillId="0" borderId="18" xfId="33" applyNumberFormat="1" applyFont="1" applyFill="1" applyBorder="1" applyAlignment="1">
      <alignment vertical="center"/>
    </xf>
    <xf numFmtId="180" fontId="1" fillId="0" borderId="56" xfId="33" applyNumberFormat="1" applyFont="1" applyFill="1" applyBorder="1" applyAlignment="1">
      <alignment vertical="center"/>
    </xf>
    <xf numFmtId="180" fontId="1" fillId="0" borderId="27" xfId="33" applyNumberFormat="1" applyFont="1" applyFill="1" applyBorder="1" applyAlignment="1">
      <alignment vertical="center"/>
    </xf>
    <xf numFmtId="180" fontId="1" fillId="0" borderId="13" xfId="0" applyNumberFormat="1" applyFont="1" applyFill="1" applyBorder="1">
      <alignment vertical="center"/>
    </xf>
    <xf numFmtId="180" fontId="1" fillId="0" borderId="52" xfId="33" applyNumberFormat="1" applyFont="1" applyFill="1" applyBorder="1" applyAlignment="1">
      <alignment vertical="center"/>
    </xf>
    <xf numFmtId="180" fontId="1" fillId="0" borderId="27" xfId="0" applyNumberFormat="1" applyFont="1" applyFill="1" applyBorder="1">
      <alignment vertical="center"/>
    </xf>
    <xf numFmtId="180" fontId="1" fillId="0" borderId="11" xfId="0" applyNumberFormat="1" applyFont="1" applyFill="1" applyBorder="1" applyAlignment="1">
      <alignment vertical="center"/>
    </xf>
    <xf numFmtId="180" fontId="1" fillId="0" borderId="13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13" xfId="0" applyBorder="1" applyAlignment="1">
      <alignment vertical="center"/>
    </xf>
    <xf numFmtId="0" fontId="0" fillId="0" borderId="13" xfId="0" applyBorder="1" applyAlignment="1">
      <alignment horizontal="center" vertical="center"/>
    </xf>
    <xf numFmtId="178" fontId="0" fillId="0" borderId="13" xfId="0" applyNumberFormat="1" applyBorder="1" applyAlignment="1">
      <alignment horizontal="center" vertical="center"/>
    </xf>
    <xf numFmtId="178" fontId="0" fillId="0" borderId="13" xfId="0" applyNumberFormat="1" applyFill="1" applyBorder="1" applyAlignment="1">
      <alignment horizontal="center" vertical="center"/>
    </xf>
    <xf numFmtId="0" fontId="5" fillId="0" borderId="0" xfId="0" applyFont="1">
      <alignment vertical="center"/>
    </xf>
    <xf numFmtId="38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38" fontId="1" fillId="0" borderId="47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6" fillId="0" borderId="0" xfId="0" applyFont="1">
      <alignment vertical="center"/>
    </xf>
    <xf numFmtId="0" fontId="1" fillId="26" borderId="13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 shrinkToFit="1"/>
    </xf>
    <xf numFmtId="38" fontId="1" fillId="0" borderId="57" xfId="33" applyFont="1" applyFill="1" applyBorder="1">
      <alignment vertical="center"/>
    </xf>
    <xf numFmtId="38" fontId="1" fillId="0" borderId="58" xfId="33" applyFont="1" applyFill="1" applyBorder="1">
      <alignment vertical="center"/>
    </xf>
    <xf numFmtId="38" fontId="1" fillId="0" borderId="54" xfId="33" applyFont="1" applyFill="1" applyBorder="1">
      <alignment vertical="center"/>
    </xf>
    <xf numFmtId="38" fontId="16" fillId="0" borderId="47" xfId="0" applyNumberFormat="1" applyFont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 shrinkToFit="1"/>
    </xf>
    <xf numFmtId="180" fontId="1" fillId="0" borderId="56" xfId="0" applyNumberFormat="1" applyFont="1" applyFill="1" applyBorder="1" applyAlignment="1">
      <alignment horizontal="right" vertical="center" shrinkToFit="1"/>
    </xf>
    <xf numFmtId="0" fontId="0" fillId="0" borderId="10" xfId="0" applyFont="1" applyFill="1" applyBorder="1" applyAlignment="1">
      <alignment horizontal="center" vertical="center" shrinkToFit="1"/>
    </xf>
    <xf numFmtId="0" fontId="7" fillId="0" borderId="10" xfId="0" applyFont="1" applyFill="1" applyBorder="1" applyAlignment="1">
      <alignment horizontal="center" vertical="center" shrinkToFit="1"/>
    </xf>
    <xf numFmtId="0" fontId="0" fillId="0" borderId="15" xfId="0" applyFont="1" applyFill="1" applyBorder="1" applyAlignment="1">
      <alignment horizontal="center" vertical="center" shrinkToFit="1"/>
    </xf>
    <xf numFmtId="180" fontId="1" fillId="0" borderId="18" xfId="0" applyNumberFormat="1" applyFont="1" applyBorder="1">
      <alignment vertical="center"/>
    </xf>
    <xf numFmtId="0" fontId="0" fillId="0" borderId="31" xfId="0" applyFont="1" applyFill="1" applyBorder="1" applyAlignment="1">
      <alignment horizontal="center" vertical="center" shrinkToFit="1"/>
    </xf>
    <xf numFmtId="49" fontId="1" fillId="0" borderId="59" xfId="0" applyNumberFormat="1" applyFont="1" applyFill="1" applyBorder="1" applyAlignment="1">
      <alignment horizontal="center" vertical="center"/>
    </xf>
    <xf numFmtId="177" fontId="1" fillId="0" borderId="60" xfId="0" applyNumberFormat="1" applyFont="1" applyFill="1" applyBorder="1" applyAlignment="1">
      <alignment horizontal="center" vertical="center"/>
    </xf>
    <xf numFmtId="176" fontId="1" fillId="0" borderId="61" xfId="0" applyNumberFormat="1" applyFont="1" applyFill="1" applyBorder="1" applyAlignment="1">
      <alignment horizontal="center" vertical="center"/>
    </xf>
    <xf numFmtId="177" fontId="1" fillId="0" borderId="62" xfId="0" applyNumberFormat="1" applyFont="1" applyFill="1" applyBorder="1" applyAlignment="1">
      <alignment horizontal="center" vertical="center"/>
    </xf>
    <xf numFmtId="180" fontId="1" fillId="0" borderId="63" xfId="33" applyNumberFormat="1" applyFont="1" applyFill="1" applyBorder="1" applyAlignment="1">
      <alignment vertical="center"/>
    </xf>
    <xf numFmtId="180" fontId="1" fillId="0" borderId="52" xfId="0" applyNumberFormat="1" applyFont="1" applyFill="1" applyBorder="1">
      <alignment vertical="center"/>
    </xf>
    <xf numFmtId="180" fontId="1" fillId="0" borderId="53" xfId="0" applyNumberFormat="1" applyFont="1" applyFill="1" applyBorder="1" applyAlignment="1">
      <alignment horizontal="right" vertical="center" shrinkToFit="1"/>
    </xf>
    <xf numFmtId="0" fontId="0" fillId="0" borderId="60" xfId="0" applyFont="1" applyFill="1" applyBorder="1" applyAlignment="1">
      <alignment horizontal="center" vertical="center" shrinkToFit="1"/>
    </xf>
    <xf numFmtId="180" fontId="1" fillId="29" borderId="13" xfId="0" applyNumberFormat="1" applyFont="1" applyFill="1" applyBorder="1">
      <alignment vertical="center"/>
    </xf>
    <xf numFmtId="38" fontId="1" fillId="0" borderId="64" xfId="33" applyFont="1" applyFill="1" applyBorder="1">
      <alignment vertical="center"/>
    </xf>
    <xf numFmtId="38" fontId="1" fillId="30" borderId="64" xfId="33" applyFont="1" applyFill="1" applyBorder="1">
      <alignment vertical="center"/>
    </xf>
    <xf numFmtId="38" fontId="1" fillId="0" borderId="65" xfId="33" applyFont="1" applyFill="1" applyBorder="1">
      <alignment vertical="center"/>
    </xf>
    <xf numFmtId="0" fontId="0" fillId="0" borderId="0" xfId="0" applyFont="1">
      <alignment vertical="center"/>
    </xf>
    <xf numFmtId="178" fontId="0" fillId="0" borderId="0" xfId="0" applyNumberFormat="1" applyBorder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0" fontId="7" fillId="0" borderId="15" xfId="0" applyFont="1" applyFill="1" applyBorder="1" applyAlignment="1">
      <alignment horizontal="center" vertical="center" shrinkToFit="1"/>
    </xf>
    <xf numFmtId="0" fontId="1" fillId="0" borderId="15" xfId="0" applyFont="1" applyBorder="1" applyAlignment="1">
      <alignment vertical="center" shrinkToFit="1"/>
    </xf>
    <xf numFmtId="0" fontId="1" fillId="26" borderId="56" xfId="0" applyFont="1" applyFill="1" applyBorder="1" applyAlignment="1">
      <alignment horizontal="centerContinuous" vertical="center"/>
    </xf>
    <xf numFmtId="0" fontId="1" fillId="26" borderId="55" xfId="0" applyFont="1" applyFill="1" applyBorder="1" applyAlignment="1">
      <alignment horizontal="center" vertical="center"/>
    </xf>
    <xf numFmtId="38" fontId="1" fillId="0" borderId="66" xfId="33" applyFont="1" applyFill="1" applyBorder="1">
      <alignment vertical="center"/>
    </xf>
    <xf numFmtId="38" fontId="1" fillId="0" borderId="63" xfId="33" applyFont="1" applyFill="1" applyBorder="1">
      <alignment vertical="center"/>
    </xf>
    <xf numFmtId="38" fontId="1" fillId="0" borderId="55" xfId="33" applyFont="1" applyFill="1" applyBorder="1">
      <alignment vertical="center"/>
    </xf>
    <xf numFmtId="0" fontId="1" fillId="0" borderId="67" xfId="0" applyFont="1" applyBorder="1">
      <alignment vertical="center"/>
    </xf>
    <xf numFmtId="38" fontId="1" fillId="24" borderId="68" xfId="0" applyNumberFormat="1" applyFont="1" applyFill="1" applyBorder="1">
      <alignment vertical="center"/>
    </xf>
    <xf numFmtId="49" fontId="0" fillId="0" borderId="29" xfId="0" applyNumberFormat="1" applyFont="1" applyFill="1" applyBorder="1" applyAlignment="1">
      <alignment horizontal="center" vertical="center"/>
    </xf>
    <xf numFmtId="49" fontId="0" fillId="0" borderId="20" xfId="0" applyNumberFormat="1" applyFont="1" applyFill="1" applyBorder="1" applyAlignment="1">
      <alignment horizontal="center" vertical="center"/>
    </xf>
    <xf numFmtId="49" fontId="0" fillId="0" borderId="30" xfId="0" applyNumberFormat="1" applyFont="1" applyFill="1" applyBorder="1" applyAlignment="1">
      <alignment horizontal="center" vertical="center"/>
    </xf>
    <xf numFmtId="49" fontId="0" fillId="0" borderId="59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9" fontId="0" fillId="0" borderId="0" xfId="0" applyNumberFormat="1" applyFont="1">
      <alignment vertical="center"/>
    </xf>
    <xf numFmtId="38" fontId="16" fillId="0" borderId="47" xfId="0" applyNumberFormat="1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/>
    </xf>
    <xf numFmtId="179" fontId="1" fillId="0" borderId="13" xfId="0" applyNumberFormat="1" applyFont="1" applyBorder="1" applyAlignment="1">
      <alignment horizontal="center" vertical="center"/>
    </xf>
    <xf numFmtId="9" fontId="1" fillId="0" borderId="13" xfId="0" applyNumberFormat="1" applyFont="1" applyBorder="1" applyAlignment="1">
      <alignment horizontal="center" vertical="center"/>
    </xf>
    <xf numFmtId="178" fontId="0" fillId="0" borderId="0" xfId="0" applyNumberFormat="1" applyFont="1" applyAlignment="1">
      <alignment horizontal="center" vertical="center"/>
    </xf>
    <xf numFmtId="0" fontId="0" fillId="0" borderId="13" xfId="0" applyFont="1" applyFill="1" applyBorder="1" applyAlignment="1">
      <alignment horizontal="center" vertical="center" shrinkToFit="1"/>
    </xf>
    <xf numFmtId="0" fontId="0" fillId="0" borderId="69" xfId="0" applyBorder="1" applyAlignment="1">
      <alignment horizontal="center" vertical="center" wrapText="1"/>
    </xf>
    <xf numFmtId="0" fontId="27" fillId="0" borderId="7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9" fontId="0" fillId="31" borderId="20" xfId="0" applyNumberFormat="1" applyFont="1" applyFill="1" applyBorder="1" applyAlignment="1">
      <alignment horizontal="center" vertical="center"/>
    </xf>
    <xf numFmtId="177" fontId="1" fillId="31" borderId="15" xfId="0" applyNumberFormat="1" applyFont="1" applyFill="1" applyBorder="1" applyAlignment="1">
      <alignment horizontal="center" vertical="center"/>
    </xf>
    <xf numFmtId="176" fontId="1" fillId="31" borderId="16" xfId="0" applyNumberFormat="1" applyFont="1" applyFill="1" applyBorder="1" applyAlignment="1">
      <alignment horizontal="center" vertical="center"/>
    </xf>
    <xf numFmtId="177" fontId="1" fillId="31" borderId="17" xfId="0" applyNumberFormat="1" applyFont="1" applyFill="1" applyBorder="1" applyAlignment="1">
      <alignment horizontal="center" vertical="center"/>
    </xf>
    <xf numFmtId="0" fontId="7" fillId="31" borderId="15" xfId="0" applyFont="1" applyFill="1" applyBorder="1" applyAlignment="1">
      <alignment horizontal="center" vertical="center" shrinkToFit="1"/>
    </xf>
    <xf numFmtId="38" fontId="1" fillId="31" borderId="55" xfId="33" applyFont="1" applyFill="1" applyBorder="1">
      <alignment vertical="center"/>
    </xf>
    <xf numFmtId="38" fontId="1" fillId="31" borderId="18" xfId="33" applyFont="1" applyFill="1" applyBorder="1">
      <alignment vertical="center"/>
    </xf>
    <xf numFmtId="38" fontId="1" fillId="31" borderId="19" xfId="33" applyFont="1" applyFill="1" applyBorder="1">
      <alignment vertical="center"/>
    </xf>
    <xf numFmtId="38" fontId="1" fillId="0" borderId="56" xfId="33" applyFont="1" applyFill="1" applyBorder="1">
      <alignment vertical="center"/>
    </xf>
    <xf numFmtId="0" fontId="1" fillId="32" borderId="27" xfId="0" applyFont="1" applyFill="1" applyBorder="1" applyAlignment="1">
      <alignment horizontal="centerContinuous" vertical="center"/>
    </xf>
    <xf numFmtId="0" fontId="1" fillId="32" borderId="28" xfId="0" applyFont="1" applyFill="1" applyBorder="1" applyAlignment="1">
      <alignment horizontal="centerContinuous" vertical="center"/>
    </xf>
    <xf numFmtId="0" fontId="1" fillId="32" borderId="18" xfId="0" applyFont="1" applyFill="1" applyBorder="1" applyAlignment="1">
      <alignment horizontal="center" vertical="center"/>
    </xf>
    <xf numFmtId="0" fontId="1" fillId="32" borderId="19" xfId="0" applyFont="1" applyFill="1" applyBorder="1" applyAlignment="1">
      <alignment horizontal="center" vertical="center"/>
    </xf>
    <xf numFmtId="0" fontId="0" fillId="0" borderId="71" xfId="0" applyFont="1" applyBorder="1">
      <alignment vertical="center"/>
    </xf>
    <xf numFmtId="0" fontId="1" fillId="32" borderId="30" xfId="0" applyFont="1" applyFill="1" applyBorder="1" applyAlignment="1">
      <alignment horizontal="centerContinuous" vertical="center"/>
    </xf>
    <xf numFmtId="0" fontId="1" fillId="32" borderId="20" xfId="0" applyFont="1" applyFill="1" applyBorder="1" applyAlignment="1">
      <alignment horizontal="center" vertical="center"/>
    </xf>
    <xf numFmtId="0" fontId="0" fillId="0" borderId="50" xfId="0" applyFont="1" applyBorder="1">
      <alignment vertical="center"/>
    </xf>
    <xf numFmtId="0" fontId="0" fillId="0" borderId="69" xfId="0" applyFont="1" applyBorder="1">
      <alignment vertical="center"/>
    </xf>
    <xf numFmtId="0" fontId="0" fillId="0" borderId="72" xfId="0" applyFont="1" applyBorder="1">
      <alignment vertical="center"/>
    </xf>
    <xf numFmtId="0" fontId="0" fillId="0" borderId="43" xfId="0" applyFont="1" applyBorder="1" applyAlignment="1">
      <alignment horizontal="center" vertical="center"/>
    </xf>
    <xf numFmtId="180" fontId="1" fillId="0" borderId="34" xfId="0" applyNumberFormat="1" applyFont="1" applyBorder="1">
      <alignment vertical="center"/>
    </xf>
    <xf numFmtId="180" fontId="1" fillId="0" borderId="57" xfId="0" applyNumberFormat="1" applyFont="1" applyBorder="1">
      <alignment vertical="center"/>
    </xf>
    <xf numFmtId="180" fontId="1" fillId="0" borderId="58" xfId="0" applyNumberFormat="1" applyFont="1" applyBorder="1">
      <alignment vertical="center"/>
    </xf>
    <xf numFmtId="180" fontId="1" fillId="0" borderId="73" xfId="0" applyNumberFormat="1" applyFont="1" applyBorder="1">
      <alignment vertical="center"/>
    </xf>
    <xf numFmtId="180" fontId="1" fillId="0" borderId="74" xfId="0" applyNumberFormat="1" applyFont="1" applyBorder="1">
      <alignment vertical="center"/>
    </xf>
    <xf numFmtId="180" fontId="1" fillId="0" borderId="75" xfId="0" applyNumberFormat="1" applyFont="1" applyBorder="1">
      <alignment vertical="center"/>
    </xf>
    <xf numFmtId="180" fontId="1" fillId="0" borderId="39" xfId="0" applyNumberFormat="1" applyFont="1" applyBorder="1">
      <alignment vertical="center"/>
    </xf>
    <xf numFmtId="180" fontId="1" fillId="0" borderId="64" xfId="0" applyNumberFormat="1" applyFont="1" applyBorder="1">
      <alignment vertical="center"/>
    </xf>
    <xf numFmtId="180" fontId="1" fillId="0" borderId="65" xfId="0" applyNumberFormat="1" applyFont="1" applyBorder="1">
      <alignment vertical="center"/>
    </xf>
    <xf numFmtId="180" fontId="1" fillId="0" borderId="44" xfId="0" applyNumberFormat="1" applyFont="1" applyBorder="1">
      <alignment vertical="center"/>
    </xf>
    <xf numFmtId="180" fontId="1" fillId="0" borderId="30" xfId="0" applyNumberFormat="1" applyFont="1" applyBorder="1">
      <alignment vertical="center"/>
    </xf>
    <xf numFmtId="180" fontId="1" fillId="0" borderId="27" xfId="0" applyNumberFormat="1" applyFont="1" applyBorder="1">
      <alignment vertical="center"/>
    </xf>
    <xf numFmtId="180" fontId="1" fillId="0" borderId="28" xfId="0" applyNumberFormat="1" applyFont="1" applyBorder="1">
      <alignment vertical="center"/>
    </xf>
    <xf numFmtId="180" fontId="1" fillId="0" borderId="76" xfId="0" applyNumberFormat="1" applyFont="1" applyBorder="1">
      <alignment vertical="center"/>
    </xf>
    <xf numFmtId="180" fontId="1" fillId="0" borderId="21" xfId="0" applyNumberFormat="1" applyFont="1" applyBorder="1">
      <alignment vertical="center"/>
    </xf>
    <xf numFmtId="180" fontId="1" fillId="0" borderId="22" xfId="0" applyNumberFormat="1" applyFont="1" applyBorder="1">
      <alignment vertical="center"/>
    </xf>
    <xf numFmtId="180" fontId="1" fillId="0" borderId="0" xfId="0" applyNumberFormat="1" applyFont="1">
      <alignment vertical="center"/>
    </xf>
    <xf numFmtId="0" fontId="0" fillId="29" borderId="13" xfId="0" applyFont="1" applyFill="1" applyBorder="1" applyAlignment="1">
      <alignment horizontal="center" vertical="center"/>
    </xf>
    <xf numFmtId="38" fontId="33" fillId="0" borderId="18" xfId="33" applyFont="1" applyFill="1" applyBorder="1">
      <alignment vertical="center"/>
    </xf>
    <xf numFmtId="38" fontId="33" fillId="0" borderId="55" xfId="33" applyFont="1" applyFill="1" applyBorder="1">
      <alignment vertical="center"/>
    </xf>
    <xf numFmtId="0" fontId="1" fillId="0" borderId="77" xfId="0" applyFont="1" applyBorder="1">
      <alignment vertical="center"/>
    </xf>
    <xf numFmtId="180" fontId="1" fillId="0" borderId="78" xfId="0" applyNumberFormat="1" applyFont="1" applyBorder="1">
      <alignment vertical="center"/>
    </xf>
    <xf numFmtId="0" fontId="27" fillId="0" borderId="0" xfId="0" applyFont="1" applyAlignment="1">
      <alignment horizontal="right" vertical="center"/>
    </xf>
    <xf numFmtId="0" fontId="1" fillId="26" borderId="0" xfId="0" applyFont="1" applyFill="1" applyBorder="1" applyAlignment="1">
      <alignment horizontal="center" vertical="center"/>
    </xf>
    <xf numFmtId="0" fontId="1" fillId="0" borderId="0" xfId="0" applyFont="1" applyBorder="1">
      <alignment vertical="center"/>
    </xf>
    <xf numFmtId="180" fontId="1" fillId="29" borderId="0" xfId="0" applyNumberFormat="1" applyFont="1" applyFill="1" applyBorder="1">
      <alignment vertical="center"/>
    </xf>
    <xf numFmtId="0" fontId="0" fillId="0" borderId="10" xfId="0" applyFont="1" applyFill="1" applyBorder="1" applyAlignment="1">
      <alignment horizontal="center" vertical="center" wrapText="1" shrinkToFit="1"/>
    </xf>
    <xf numFmtId="38" fontId="1" fillId="0" borderId="10" xfId="33" applyFont="1" applyFill="1" applyBorder="1">
      <alignment vertical="center"/>
    </xf>
    <xf numFmtId="38" fontId="1" fillId="0" borderId="15" xfId="33" applyFont="1" applyFill="1" applyBorder="1">
      <alignment vertical="center"/>
    </xf>
    <xf numFmtId="38" fontId="1" fillId="31" borderId="15" xfId="33" applyFont="1" applyFill="1" applyBorder="1">
      <alignment vertical="center"/>
    </xf>
    <xf numFmtId="38" fontId="1" fillId="0" borderId="40" xfId="33" applyFont="1" applyFill="1" applyBorder="1">
      <alignment vertical="center"/>
    </xf>
    <xf numFmtId="0" fontId="1" fillId="0" borderId="79" xfId="0" applyFont="1" applyBorder="1">
      <alignment vertical="center"/>
    </xf>
    <xf numFmtId="38" fontId="1" fillId="24" borderId="48" xfId="0" applyNumberFormat="1" applyFont="1" applyFill="1" applyBorder="1">
      <alignment vertical="center"/>
    </xf>
    <xf numFmtId="38" fontId="1" fillId="25" borderId="48" xfId="0" applyNumberFormat="1" applyFont="1" applyFill="1" applyBorder="1">
      <alignment vertical="center"/>
    </xf>
    <xf numFmtId="38" fontId="1" fillId="0" borderId="34" xfId="33" applyFont="1" applyFill="1" applyBorder="1">
      <alignment vertical="center"/>
    </xf>
    <xf numFmtId="38" fontId="1" fillId="0" borderId="29" xfId="33" applyFont="1" applyFill="1" applyBorder="1">
      <alignment vertical="center"/>
    </xf>
    <xf numFmtId="38" fontId="1" fillId="0" borderId="20" xfId="33" applyFont="1" applyFill="1" applyBorder="1">
      <alignment vertical="center"/>
    </xf>
    <xf numFmtId="38" fontId="1" fillId="31" borderId="20" xfId="33" applyFont="1" applyFill="1" applyBorder="1">
      <alignment vertical="center"/>
    </xf>
    <xf numFmtId="0" fontId="1" fillId="0" borderId="80" xfId="0" applyFont="1" applyBorder="1">
      <alignment vertical="center"/>
    </xf>
    <xf numFmtId="38" fontId="1" fillId="24" borderId="76" xfId="0" applyNumberFormat="1" applyFont="1" applyFill="1" applyBorder="1">
      <alignment vertical="center"/>
    </xf>
    <xf numFmtId="38" fontId="1" fillId="25" borderId="76" xfId="0" applyNumberFormat="1" applyFont="1" applyFill="1" applyBorder="1">
      <alignment vertical="center"/>
    </xf>
    <xf numFmtId="0" fontId="1" fillId="30" borderId="34" xfId="0" applyFont="1" applyFill="1" applyBorder="1" applyAlignment="1">
      <alignment horizontal="center" vertical="center"/>
    </xf>
    <xf numFmtId="0" fontId="1" fillId="30" borderId="35" xfId="0" applyFont="1" applyFill="1" applyBorder="1" applyAlignment="1">
      <alignment horizontal="center" vertical="center"/>
    </xf>
    <xf numFmtId="0" fontId="1" fillId="30" borderId="36" xfId="0" applyFont="1" applyFill="1" applyBorder="1" applyAlignment="1">
      <alignment horizontal="center" vertical="center"/>
    </xf>
    <xf numFmtId="0" fontId="1" fillId="30" borderId="37" xfId="0" applyFont="1" applyFill="1" applyBorder="1" applyAlignment="1">
      <alignment horizontal="center" vertical="center"/>
    </xf>
    <xf numFmtId="0" fontId="1" fillId="30" borderId="27" xfId="0" applyFont="1" applyFill="1" applyBorder="1" applyAlignment="1">
      <alignment horizontal="centerContinuous" vertical="center"/>
    </xf>
    <xf numFmtId="0" fontId="0" fillId="30" borderId="30" xfId="0" applyFont="1" applyFill="1" applyBorder="1" applyAlignment="1">
      <alignment horizontal="centerContinuous" vertical="center"/>
    </xf>
    <xf numFmtId="0" fontId="1" fillId="30" borderId="28" xfId="0" applyFont="1" applyFill="1" applyBorder="1" applyAlignment="1">
      <alignment horizontal="centerContinuous" vertical="center"/>
    </xf>
    <xf numFmtId="0" fontId="1" fillId="30" borderId="39" xfId="0" applyFont="1" applyFill="1" applyBorder="1" applyAlignment="1">
      <alignment horizontal="center" vertical="center"/>
    </xf>
    <xf numFmtId="0" fontId="1" fillId="30" borderId="40" xfId="0" applyFont="1" applyFill="1" applyBorder="1" applyAlignment="1">
      <alignment horizontal="center" vertical="center"/>
    </xf>
    <xf numFmtId="0" fontId="1" fillId="30" borderId="55" xfId="0" applyFont="1" applyFill="1" applyBorder="1" applyAlignment="1">
      <alignment horizontal="center" vertical="center"/>
    </xf>
    <xf numFmtId="0" fontId="1" fillId="30" borderId="18" xfId="0" applyFont="1" applyFill="1" applyBorder="1" applyAlignment="1">
      <alignment horizontal="center" vertical="center"/>
    </xf>
    <xf numFmtId="0" fontId="1" fillId="30" borderId="15" xfId="0" applyFont="1" applyFill="1" applyBorder="1" applyAlignment="1">
      <alignment horizontal="center" vertical="center"/>
    </xf>
    <xf numFmtId="0" fontId="1" fillId="30" borderId="20" xfId="0" applyFont="1" applyFill="1" applyBorder="1" applyAlignment="1">
      <alignment horizontal="center" vertical="center"/>
    </xf>
    <xf numFmtId="0" fontId="1" fillId="30" borderId="19" xfId="0" applyFont="1" applyFill="1" applyBorder="1" applyAlignment="1">
      <alignment horizontal="center" vertical="center"/>
    </xf>
    <xf numFmtId="49" fontId="0" fillId="0" borderId="39" xfId="0" applyNumberFormat="1" applyFill="1" applyBorder="1" applyAlignment="1">
      <alignment horizontal="center" vertical="center"/>
    </xf>
    <xf numFmtId="177" fontId="1" fillId="0" borderId="4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1" fillId="0" borderId="41" xfId="0" applyNumberFormat="1" applyFont="1" applyFill="1" applyBorder="1" applyAlignment="1">
      <alignment horizontal="center" vertical="center"/>
    </xf>
    <xf numFmtId="38" fontId="1" fillId="0" borderId="39" xfId="33" applyFont="1" applyFill="1" applyBorder="1">
      <alignment vertical="center"/>
    </xf>
    <xf numFmtId="10" fontId="1" fillId="0" borderId="0" xfId="0" applyNumberFormat="1" applyFont="1">
      <alignment vertical="center"/>
    </xf>
    <xf numFmtId="49" fontId="0" fillId="32" borderId="30" xfId="0" applyNumberFormat="1" applyFont="1" applyFill="1" applyBorder="1" applyAlignment="1">
      <alignment horizontal="center" vertical="center"/>
    </xf>
    <xf numFmtId="177" fontId="1" fillId="32" borderId="31" xfId="0" applyNumberFormat="1" applyFont="1" applyFill="1" applyBorder="1" applyAlignment="1">
      <alignment horizontal="center" vertical="center"/>
    </xf>
    <xf numFmtId="176" fontId="1" fillId="32" borderId="32" xfId="0" applyNumberFormat="1" applyFont="1" applyFill="1" applyBorder="1" applyAlignment="1">
      <alignment horizontal="center" vertical="center"/>
    </xf>
    <xf numFmtId="177" fontId="1" fillId="32" borderId="33" xfId="0" applyNumberFormat="1" applyFont="1" applyFill="1" applyBorder="1" applyAlignment="1">
      <alignment horizontal="center" vertical="center"/>
    </xf>
    <xf numFmtId="0" fontId="7" fillId="32" borderId="31" xfId="0" applyFont="1" applyFill="1" applyBorder="1" applyAlignment="1">
      <alignment horizontal="center" vertical="center" shrinkToFit="1"/>
    </xf>
    <xf numFmtId="38" fontId="1" fillId="32" borderId="66" xfId="33" applyFont="1" applyFill="1" applyBorder="1">
      <alignment vertical="center"/>
    </xf>
    <xf numFmtId="38" fontId="1" fillId="32" borderId="57" xfId="33" applyFont="1" applyFill="1" applyBorder="1">
      <alignment vertical="center"/>
    </xf>
    <xf numFmtId="38" fontId="1" fillId="32" borderId="35" xfId="33" applyFont="1" applyFill="1" applyBorder="1">
      <alignment vertical="center"/>
    </xf>
    <xf numFmtId="38" fontId="1" fillId="32" borderId="34" xfId="33" applyFont="1" applyFill="1" applyBorder="1">
      <alignment vertical="center"/>
    </xf>
    <xf numFmtId="38" fontId="1" fillId="32" borderId="58" xfId="33" applyFont="1" applyFill="1" applyBorder="1">
      <alignment vertical="center"/>
    </xf>
    <xf numFmtId="49" fontId="0" fillId="32" borderId="29" xfId="0" applyNumberFormat="1" applyFont="1" applyFill="1" applyBorder="1" applyAlignment="1">
      <alignment horizontal="center" vertical="center"/>
    </xf>
    <xf numFmtId="177" fontId="1" fillId="32" borderId="10" xfId="0" applyNumberFormat="1" applyFont="1" applyFill="1" applyBorder="1" applyAlignment="1">
      <alignment horizontal="center" vertical="center"/>
    </xf>
    <xf numFmtId="176" fontId="1" fillId="32" borderId="11" xfId="0" applyNumberFormat="1" applyFont="1" applyFill="1" applyBorder="1" applyAlignment="1">
      <alignment horizontal="center" vertical="center"/>
    </xf>
    <xf numFmtId="177" fontId="1" fillId="32" borderId="12" xfId="0" applyNumberFormat="1" applyFont="1" applyFill="1" applyBorder="1" applyAlignment="1">
      <alignment horizontal="center" vertical="center"/>
    </xf>
    <xf numFmtId="0" fontId="7" fillId="32" borderId="15" xfId="0" applyFont="1" applyFill="1" applyBorder="1" applyAlignment="1">
      <alignment horizontal="center" vertical="center" shrinkToFit="1"/>
    </xf>
    <xf numFmtId="38" fontId="1" fillId="32" borderId="55" xfId="33" applyFont="1" applyFill="1" applyBorder="1">
      <alignment vertical="center"/>
    </xf>
    <xf numFmtId="38" fontId="1" fillId="32" borderId="18" xfId="33" applyFont="1" applyFill="1" applyBorder="1">
      <alignment vertical="center"/>
    </xf>
    <xf numFmtId="38" fontId="1" fillId="32" borderId="15" xfId="33" applyFont="1" applyFill="1" applyBorder="1">
      <alignment vertical="center"/>
    </xf>
    <xf numFmtId="38" fontId="1" fillId="32" borderId="20" xfId="33" applyFont="1" applyFill="1" applyBorder="1">
      <alignment vertical="center"/>
    </xf>
    <xf numFmtId="38" fontId="1" fillId="32" borderId="14" xfId="33" applyFont="1" applyFill="1" applyBorder="1">
      <alignment vertical="center"/>
    </xf>
    <xf numFmtId="38" fontId="1" fillId="32" borderId="19" xfId="33" applyFont="1" applyFill="1" applyBorder="1">
      <alignment vertical="center"/>
    </xf>
    <xf numFmtId="0" fontId="7" fillId="32" borderId="10" xfId="0" applyFont="1" applyFill="1" applyBorder="1" applyAlignment="1">
      <alignment horizontal="center" vertical="center" shrinkToFit="1"/>
    </xf>
    <xf numFmtId="38" fontId="1" fillId="32" borderId="54" xfId="33" applyFont="1" applyFill="1" applyBorder="1">
      <alignment vertical="center"/>
    </xf>
    <xf numFmtId="38" fontId="1" fillId="32" borderId="13" xfId="33" applyFont="1" applyFill="1" applyBorder="1">
      <alignment vertical="center"/>
    </xf>
    <xf numFmtId="38" fontId="1" fillId="32" borderId="10" xfId="33" applyFont="1" applyFill="1" applyBorder="1">
      <alignment vertical="center"/>
    </xf>
    <xf numFmtId="38" fontId="1" fillId="32" borderId="29" xfId="33" applyFont="1" applyFill="1" applyBorder="1">
      <alignment vertical="center"/>
    </xf>
    <xf numFmtId="0" fontId="7" fillId="32" borderId="26" xfId="0" applyFont="1" applyFill="1" applyBorder="1" applyAlignment="1">
      <alignment horizontal="center" vertical="center" shrinkToFit="1"/>
    </xf>
    <xf numFmtId="38" fontId="1" fillId="32" borderId="64" xfId="33" applyFont="1" applyFill="1" applyBorder="1">
      <alignment vertical="center"/>
    </xf>
    <xf numFmtId="49" fontId="0" fillId="32" borderId="20" xfId="0" applyNumberFormat="1" applyFont="1" applyFill="1" applyBorder="1" applyAlignment="1">
      <alignment horizontal="center" vertical="center"/>
    </xf>
    <xf numFmtId="177" fontId="1" fillId="32" borderId="15" xfId="0" applyNumberFormat="1" applyFont="1" applyFill="1" applyBorder="1" applyAlignment="1">
      <alignment horizontal="center" vertical="center"/>
    </xf>
    <xf numFmtId="176" fontId="1" fillId="32" borderId="16" xfId="0" applyNumberFormat="1" applyFont="1" applyFill="1" applyBorder="1" applyAlignment="1">
      <alignment horizontal="center" vertical="center"/>
    </xf>
    <xf numFmtId="177" fontId="1" fillId="32" borderId="17" xfId="0" applyNumberFormat="1" applyFont="1" applyFill="1" applyBorder="1" applyAlignment="1">
      <alignment horizontal="center" vertical="center"/>
    </xf>
    <xf numFmtId="38" fontId="33" fillId="32" borderId="20" xfId="33" applyFont="1" applyFill="1" applyBorder="1">
      <alignment vertical="center"/>
    </xf>
    <xf numFmtId="38" fontId="33" fillId="32" borderId="18" xfId="33" applyFont="1" applyFill="1" applyBorder="1">
      <alignment vertical="center"/>
    </xf>
    <xf numFmtId="38" fontId="1" fillId="32" borderId="35" xfId="33" applyFont="1" applyFill="1" applyBorder="1" applyAlignment="1">
      <alignment horizontal="center" vertical="center" wrapText="1"/>
    </xf>
    <xf numFmtId="38" fontId="1" fillId="32" borderId="81" xfId="33" applyFont="1" applyFill="1" applyBorder="1" applyAlignment="1">
      <alignment horizontal="center" vertical="center" wrapText="1"/>
    </xf>
    <xf numFmtId="38" fontId="0" fillId="0" borderId="10" xfId="33" applyFont="1" applyFill="1" applyBorder="1" applyAlignment="1">
      <alignment horizontal="center" vertical="center" wrapText="1"/>
    </xf>
    <xf numFmtId="38" fontId="0" fillId="0" borderId="82" xfId="33" applyFont="1" applyFill="1" applyBorder="1" applyAlignment="1">
      <alignment horizontal="center" vertical="center" wrapText="1"/>
    </xf>
    <xf numFmtId="38" fontId="0" fillId="0" borderId="83" xfId="33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wrapText="1"/>
    </xf>
    <xf numFmtId="38" fontId="1" fillId="0" borderId="15" xfId="33" applyFont="1" applyFill="1" applyBorder="1" applyAlignment="1">
      <alignment horizontal="center" vertical="center"/>
    </xf>
    <xf numFmtId="38" fontId="1" fillId="32" borderId="15" xfId="33" applyFont="1" applyFill="1" applyBorder="1" applyAlignment="1">
      <alignment horizontal="center" vertical="center"/>
    </xf>
    <xf numFmtId="38" fontId="1" fillId="0" borderId="10" xfId="33" applyFont="1" applyFill="1" applyBorder="1" applyAlignment="1">
      <alignment horizontal="center" vertical="center"/>
    </xf>
    <xf numFmtId="38" fontId="1" fillId="0" borderId="83" xfId="33" applyFont="1" applyFill="1" applyBorder="1" applyAlignment="1">
      <alignment horizontal="center" vertical="center"/>
    </xf>
    <xf numFmtId="0" fontId="1" fillId="0" borderId="79" xfId="0" applyFont="1" applyBorder="1" applyAlignment="1">
      <alignment horizontal="center" vertical="center"/>
    </xf>
    <xf numFmtId="0" fontId="1" fillId="0" borderId="84" xfId="0" applyFont="1" applyBorder="1" applyAlignment="1">
      <alignment horizontal="center" vertical="center"/>
    </xf>
    <xf numFmtId="38" fontId="1" fillId="24" borderId="48" xfId="0" applyNumberFormat="1" applyFont="1" applyFill="1" applyBorder="1" applyAlignment="1">
      <alignment horizontal="center" vertical="center"/>
    </xf>
    <xf numFmtId="38" fontId="1" fillId="24" borderId="85" xfId="0" applyNumberFormat="1" applyFont="1" applyFill="1" applyBorder="1" applyAlignment="1">
      <alignment horizontal="center" vertical="center"/>
    </xf>
    <xf numFmtId="38" fontId="1" fillId="25" borderId="48" xfId="0" applyNumberFormat="1" applyFont="1" applyFill="1" applyBorder="1" applyAlignment="1">
      <alignment horizontal="center" vertical="center"/>
    </xf>
    <xf numFmtId="38" fontId="1" fillId="25" borderId="85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80" fontId="1" fillId="0" borderId="0" xfId="0" applyNumberFormat="1" applyFont="1" applyAlignment="1">
      <alignment horizontal="center" vertical="center"/>
    </xf>
    <xf numFmtId="180" fontId="1" fillId="29" borderId="0" xfId="0" applyNumberFormat="1" applyFont="1" applyFill="1" applyBorder="1" applyAlignment="1">
      <alignment horizontal="center" vertical="center"/>
    </xf>
    <xf numFmtId="179" fontId="1" fillId="0" borderId="0" xfId="0" applyNumberFormat="1" applyFont="1" applyAlignment="1">
      <alignment horizontal="center" vertical="center"/>
    </xf>
    <xf numFmtId="38" fontId="1" fillId="32" borderId="15" xfId="33" applyFont="1" applyFill="1" applyBorder="1" applyAlignment="1">
      <alignment horizontal="center" vertical="center" wrapText="1"/>
    </xf>
    <xf numFmtId="38" fontId="1" fillId="32" borderId="83" xfId="33" applyFont="1" applyFill="1" applyBorder="1" applyAlignment="1">
      <alignment horizontal="center" vertical="center" wrapText="1"/>
    </xf>
    <xf numFmtId="38" fontId="1" fillId="32" borderId="10" xfId="33" applyFont="1" applyFill="1" applyBorder="1" applyAlignment="1">
      <alignment horizontal="center" vertical="center" wrapText="1"/>
    </xf>
    <xf numFmtId="38" fontId="0" fillId="0" borderId="40" xfId="33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38" fontId="0" fillId="0" borderId="0" xfId="33" applyFont="1" applyFill="1" applyBorder="1" applyAlignment="1">
      <alignment horizontal="center" vertical="center" wrapText="1"/>
    </xf>
    <xf numFmtId="38" fontId="1" fillId="0" borderId="0" xfId="33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38" fontId="1" fillId="0" borderId="0" xfId="0" applyNumberFormat="1" applyFont="1" applyFill="1" applyBorder="1" applyAlignment="1">
      <alignment horizontal="center" vertical="center"/>
    </xf>
    <xf numFmtId="38" fontId="1" fillId="31" borderId="86" xfId="33" applyFont="1" applyFill="1" applyBorder="1">
      <alignment vertical="center"/>
    </xf>
    <xf numFmtId="38" fontId="1" fillId="31" borderId="87" xfId="33" applyFont="1" applyFill="1" applyBorder="1" applyAlignment="1">
      <alignment horizontal="center" vertical="center"/>
    </xf>
    <xf numFmtId="38" fontId="1" fillId="31" borderId="88" xfId="33" applyFont="1" applyFill="1" applyBorder="1" applyAlignment="1">
      <alignment horizontal="center" vertical="center"/>
    </xf>
    <xf numFmtId="0" fontId="0" fillId="0" borderId="18" xfId="0" applyFont="1" applyBorder="1" applyAlignment="1">
      <alignment horizontal="center" vertical="center" wrapText="1"/>
    </xf>
    <xf numFmtId="38" fontId="1" fillId="0" borderId="52" xfId="0" applyNumberFormat="1" applyFont="1" applyBorder="1">
      <alignment vertical="center"/>
    </xf>
    <xf numFmtId="38" fontId="1" fillId="32" borderId="89" xfId="33" applyFont="1" applyFill="1" applyBorder="1" applyAlignment="1">
      <alignment horizontal="center" vertical="center" wrapText="1"/>
    </xf>
    <xf numFmtId="38" fontId="1" fillId="30" borderId="59" xfId="33" applyFont="1" applyFill="1" applyBorder="1">
      <alignment vertical="center"/>
    </xf>
    <xf numFmtId="38" fontId="1" fillId="30" borderId="52" xfId="33" applyFont="1" applyFill="1" applyBorder="1">
      <alignment vertical="center"/>
    </xf>
    <xf numFmtId="38" fontId="1" fillId="30" borderId="65" xfId="33" applyFont="1" applyFill="1" applyBorder="1">
      <alignment vertical="center"/>
    </xf>
    <xf numFmtId="38" fontId="1" fillId="30" borderId="20" xfId="33" applyFont="1" applyFill="1" applyBorder="1">
      <alignment vertical="center"/>
    </xf>
    <xf numFmtId="38" fontId="1" fillId="30" borderId="18" xfId="33" applyFont="1" applyFill="1" applyBorder="1">
      <alignment vertical="center"/>
    </xf>
    <xf numFmtId="38" fontId="1" fillId="30" borderId="14" xfId="33" applyFont="1" applyFill="1" applyBorder="1">
      <alignment vertical="center"/>
    </xf>
    <xf numFmtId="0" fontId="7" fillId="0" borderId="0" xfId="0" applyFont="1">
      <alignment vertical="center"/>
    </xf>
    <xf numFmtId="0" fontId="0" fillId="30" borderId="30" xfId="0" applyFont="1" applyFill="1" applyBorder="1" applyAlignment="1">
      <alignment horizontal="centerContinuous" vertical="center" wrapText="1"/>
    </xf>
    <xf numFmtId="0" fontId="0" fillId="0" borderId="16" xfId="0" applyFill="1" applyBorder="1" applyAlignment="1">
      <alignment horizontal="left" vertical="top" wrapText="1"/>
    </xf>
    <xf numFmtId="0" fontId="0" fillId="0" borderId="16" xfId="0" applyBorder="1" applyAlignment="1">
      <alignment vertical="center"/>
    </xf>
    <xf numFmtId="180" fontId="1" fillId="0" borderId="90" xfId="0" applyNumberFormat="1" applyFont="1" applyBorder="1">
      <alignment vertical="center"/>
    </xf>
    <xf numFmtId="0" fontId="1" fillId="0" borderId="13" xfId="0" applyFont="1" applyBorder="1">
      <alignment vertical="center"/>
    </xf>
    <xf numFmtId="180" fontId="1" fillId="0" borderId="13" xfId="0" applyNumberFormat="1" applyFont="1" applyBorder="1" applyAlignment="1">
      <alignment horizontal="center" vertical="center"/>
    </xf>
    <xf numFmtId="38" fontId="5" fillId="0" borderId="91" xfId="0" applyNumberFormat="1" applyFont="1" applyBorder="1" applyAlignment="1">
      <alignment horizontal="center" vertical="center"/>
    </xf>
    <xf numFmtId="0" fontId="0" fillId="0" borderId="0" xfId="0" applyFont="1" applyAlignment="1"/>
    <xf numFmtId="0" fontId="1" fillId="30" borderId="13" xfId="0" applyFont="1" applyFill="1" applyBorder="1" applyAlignment="1">
      <alignment horizontal="center" vertical="center"/>
    </xf>
    <xf numFmtId="0" fontId="0" fillId="0" borderId="92" xfId="0" applyFont="1" applyBorder="1" applyAlignment="1">
      <alignment horizontal="center" vertical="center"/>
    </xf>
    <xf numFmtId="38" fontId="0" fillId="0" borderId="47" xfId="0" applyNumberFormat="1" applyFont="1" applyBorder="1" applyAlignment="1">
      <alignment horizontal="center" vertical="center" wrapText="1"/>
    </xf>
    <xf numFmtId="180" fontId="1" fillId="0" borderId="44" xfId="0" applyNumberFormat="1" applyFont="1" applyBorder="1" applyAlignment="1">
      <alignment horizontal="center" vertical="center"/>
    </xf>
    <xf numFmtId="0" fontId="0" fillId="33" borderId="93" xfId="0" applyFont="1" applyFill="1" applyBorder="1" applyAlignment="1">
      <alignment horizontal="center" vertical="center"/>
    </xf>
    <xf numFmtId="0" fontId="1" fillId="33" borderId="57" xfId="0" applyFont="1" applyFill="1" applyBorder="1">
      <alignment vertical="center"/>
    </xf>
    <xf numFmtId="0" fontId="1" fillId="33" borderId="57" xfId="0" applyFont="1" applyFill="1" applyBorder="1" applyAlignment="1">
      <alignment horizontal="center" vertical="center"/>
    </xf>
    <xf numFmtId="0" fontId="0" fillId="33" borderId="94" xfId="0" applyFont="1" applyFill="1" applyBorder="1" applyAlignment="1">
      <alignment horizontal="center" vertical="center"/>
    </xf>
    <xf numFmtId="0" fontId="0" fillId="0" borderId="95" xfId="0" applyFont="1" applyBorder="1" applyAlignment="1">
      <alignment horizontal="center" vertical="center"/>
    </xf>
    <xf numFmtId="0" fontId="1" fillId="0" borderId="27" xfId="0" applyFont="1" applyBorder="1">
      <alignment vertical="center"/>
    </xf>
    <xf numFmtId="0" fontId="1" fillId="0" borderId="27" xfId="0" applyFont="1" applyBorder="1" applyAlignment="1">
      <alignment horizontal="center" vertical="center"/>
    </xf>
    <xf numFmtId="0" fontId="0" fillId="0" borderId="96" xfId="0" applyFont="1" applyBorder="1" applyAlignment="1">
      <alignment horizontal="center" vertical="center"/>
    </xf>
    <xf numFmtId="0" fontId="0" fillId="33" borderId="97" xfId="0" applyFont="1" applyFill="1" applyBorder="1" applyAlignment="1">
      <alignment horizontal="center" vertical="center"/>
    </xf>
    <xf numFmtId="179" fontId="1" fillId="0" borderId="98" xfId="0" applyNumberFormat="1" applyFont="1" applyBorder="1" applyAlignment="1">
      <alignment horizontal="center" vertical="center"/>
    </xf>
    <xf numFmtId="179" fontId="1" fillId="0" borderId="99" xfId="0" applyNumberFormat="1" applyFont="1" applyBorder="1" applyAlignment="1">
      <alignment horizontal="center" vertical="center"/>
    </xf>
    <xf numFmtId="179" fontId="1" fillId="0" borderId="100" xfId="0" applyNumberFormat="1" applyFont="1" applyBorder="1" applyAlignment="1">
      <alignment horizontal="center" vertical="center"/>
    </xf>
    <xf numFmtId="178" fontId="1" fillId="0" borderId="101" xfId="0" applyNumberFormat="1" applyFont="1" applyBorder="1" applyAlignment="1">
      <alignment horizontal="center" vertical="center"/>
    </xf>
    <xf numFmtId="178" fontId="1" fillId="0" borderId="102" xfId="0" applyNumberFormat="1" applyFont="1" applyBorder="1" applyAlignment="1">
      <alignment horizontal="center" vertical="center"/>
    </xf>
    <xf numFmtId="178" fontId="1" fillId="0" borderId="103" xfId="0" applyNumberFormat="1" applyFont="1" applyBorder="1" applyAlignment="1">
      <alignment horizontal="center" vertical="center"/>
    </xf>
    <xf numFmtId="178" fontId="1" fillId="29" borderId="104" xfId="0" applyNumberFormat="1" applyFont="1" applyFill="1" applyBorder="1" applyAlignment="1">
      <alignment horizontal="center" vertical="center"/>
    </xf>
    <xf numFmtId="0" fontId="25" fillId="0" borderId="0" xfId="0" applyFont="1">
      <alignment vertical="center"/>
    </xf>
    <xf numFmtId="0" fontId="33" fillId="0" borderId="13" xfId="0" applyFont="1" applyBorder="1" applyAlignment="1">
      <alignment horizontal="center" vertical="center"/>
    </xf>
    <xf numFmtId="179" fontId="33" fillId="0" borderId="13" xfId="0" applyNumberFormat="1" applyFont="1" applyBorder="1">
      <alignment vertical="center"/>
    </xf>
    <xf numFmtId="0" fontId="5" fillId="0" borderId="0" xfId="0" applyFont="1" applyAlignment="1">
      <alignment horizontal="right" vertical="center" wrapText="1"/>
    </xf>
    <xf numFmtId="177" fontId="1" fillId="0" borderId="105" xfId="0" applyNumberFormat="1" applyFont="1" applyFill="1" applyBorder="1" applyAlignment="1">
      <alignment horizontal="center" vertical="center"/>
    </xf>
    <xf numFmtId="177" fontId="1" fillId="0" borderId="16" xfId="0" applyNumberFormat="1" applyFont="1" applyFill="1" applyBorder="1" applyAlignment="1">
      <alignment horizontal="center" vertical="center"/>
    </xf>
    <xf numFmtId="38" fontId="1" fillId="0" borderId="17" xfId="33" applyFont="1" applyFill="1" applyBorder="1">
      <alignment vertical="center"/>
    </xf>
    <xf numFmtId="0" fontId="0" fillId="0" borderId="69" xfId="0" applyFont="1" applyBorder="1" applyAlignment="1">
      <alignment horizontal="center" vertical="center"/>
    </xf>
    <xf numFmtId="179" fontId="1" fillId="0" borderId="0" xfId="0" applyNumberFormat="1" applyFont="1" applyBorder="1">
      <alignment vertical="center"/>
    </xf>
    <xf numFmtId="0" fontId="0" fillId="0" borderId="40" xfId="0" applyFont="1" applyFill="1" applyBorder="1" applyAlignment="1">
      <alignment horizontal="center" vertical="center" shrinkToFit="1"/>
    </xf>
    <xf numFmtId="38" fontId="1" fillId="31" borderId="103" xfId="33" applyFont="1" applyFill="1" applyBorder="1">
      <alignment vertical="center"/>
    </xf>
    <xf numFmtId="38" fontId="1" fillId="31" borderId="10" xfId="33" applyFont="1" applyFill="1" applyBorder="1" applyAlignment="1">
      <alignment horizontal="center" vertical="center"/>
    </xf>
    <xf numFmtId="38" fontId="1" fillId="31" borderId="83" xfId="33" applyFont="1" applyFill="1" applyBorder="1" applyAlignment="1">
      <alignment horizontal="center" vertical="center"/>
    </xf>
    <xf numFmtId="177" fontId="0" fillId="0" borderId="10" xfId="0" applyNumberFormat="1" applyFont="1" applyFill="1" applyBorder="1" applyAlignment="1">
      <alignment horizontal="center" vertical="center"/>
    </xf>
    <xf numFmtId="38" fontId="0" fillId="0" borderId="15" xfId="33" applyFont="1" applyFill="1" applyBorder="1" applyAlignment="1">
      <alignment horizontal="center" vertical="center" wrapText="1"/>
    </xf>
    <xf numFmtId="38" fontId="1" fillId="0" borderId="0" xfId="0" applyNumberFormat="1" applyFont="1" applyBorder="1">
      <alignment vertical="center"/>
    </xf>
    <xf numFmtId="38" fontId="1" fillId="0" borderId="64" xfId="0" applyNumberFormat="1" applyFont="1" applyBorder="1">
      <alignment vertical="center"/>
    </xf>
    <xf numFmtId="0" fontId="0" fillId="0" borderId="0" xfId="0" applyBorder="1" applyAlignment="1">
      <alignment horizontal="center" vertical="center"/>
    </xf>
    <xf numFmtId="49" fontId="0" fillId="31" borderId="39" xfId="0" applyNumberFormat="1" applyFont="1" applyFill="1" applyBorder="1" applyAlignment="1">
      <alignment horizontal="center" vertical="center"/>
    </xf>
    <xf numFmtId="177" fontId="1" fillId="31" borderId="40" xfId="0" applyNumberFormat="1" applyFont="1" applyFill="1" applyBorder="1" applyAlignment="1">
      <alignment horizontal="center" vertical="center"/>
    </xf>
    <xf numFmtId="176" fontId="1" fillId="31" borderId="0" xfId="0" applyNumberFormat="1" applyFont="1" applyFill="1" applyBorder="1" applyAlignment="1">
      <alignment horizontal="center" vertical="center"/>
    </xf>
    <xf numFmtId="177" fontId="1" fillId="31" borderId="41" xfId="0" applyNumberFormat="1" applyFont="1" applyFill="1" applyBorder="1" applyAlignment="1">
      <alignment horizontal="center" vertical="center"/>
    </xf>
    <xf numFmtId="0" fontId="7" fillId="31" borderId="40" xfId="0" applyFont="1" applyFill="1" applyBorder="1" applyAlignment="1">
      <alignment horizontal="center" vertical="center" shrinkToFit="1"/>
    </xf>
    <xf numFmtId="38" fontId="1" fillId="31" borderId="106" xfId="33" applyFont="1" applyFill="1" applyBorder="1">
      <alignment vertical="center"/>
    </xf>
    <xf numFmtId="38" fontId="1" fillId="31" borderId="64" xfId="33" applyFont="1" applyFill="1" applyBorder="1">
      <alignment vertical="center"/>
    </xf>
    <xf numFmtId="38" fontId="1" fillId="31" borderId="65" xfId="33" applyFont="1" applyFill="1" applyBorder="1">
      <alignment vertical="center"/>
    </xf>
    <xf numFmtId="0" fontId="27" fillId="0" borderId="69" xfId="0" applyFont="1" applyBorder="1" applyAlignment="1">
      <alignment horizontal="center" vertical="center" wrapText="1"/>
    </xf>
    <xf numFmtId="177" fontId="0" fillId="0" borderId="31" xfId="0" applyNumberFormat="1" applyFont="1" applyFill="1" applyBorder="1" applyAlignment="1">
      <alignment horizontal="center" vertical="center"/>
    </xf>
    <xf numFmtId="176" fontId="0" fillId="0" borderId="32" xfId="0" applyNumberFormat="1" applyFont="1" applyFill="1" applyBorder="1" applyAlignment="1">
      <alignment horizontal="center" vertical="center"/>
    </xf>
    <xf numFmtId="177" fontId="0" fillId="0" borderId="33" xfId="0" applyNumberFormat="1" applyFont="1" applyFill="1" applyBorder="1" applyAlignment="1">
      <alignment horizontal="center" vertical="center"/>
    </xf>
    <xf numFmtId="176" fontId="0" fillId="0" borderId="11" xfId="0" applyNumberFormat="1" applyFont="1" applyFill="1" applyBorder="1" applyAlignment="1">
      <alignment horizontal="center" vertical="center"/>
    </xf>
    <xf numFmtId="177" fontId="0" fillId="0" borderId="12" xfId="0" applyNumberFormat="1" applyFont="1" applyFill="1" applyBorder="1" applyAlignment="1">
      <alignment horizontal="center" vertical="center"/>
    </xf>
    <xf numFmtId="177" fontId="0" fillId="0" borderId="60" xfId="0" applyNumberFormat="1" applyFont="1" applyFill="1" applyBorder="1" applyAlignment="1">
      <alignment horizontal="center" vertical="center"/>
    </xf>
    <xf numFmtId="176" fontId="0" fillId="0" borderId="61" xfId="0" applyNumberFormat="1" applyFont="1" applyFill="1" applyBorder="1" applyAlignment="1">
      <alignment horizontal="center" vertical="center"/>
    </xf>
    <xf numFmtId="177" fontId="0" fillId="0" borderId="62" xfId="0" applyNumberFormat="1" applyFont="1" applyFill="1" applyBorder="1" applyAlignment="1">
      <alignment horizontal="center" vertical="center"/>
    </xf>
    <xf numFmtId="0" fontId="1" fillId="33" borderId="34" xfId="0" applyFont="1" applyFill="1" applyBorder="1" applyAlignment="1">
      <alignment horizontal="center" vertical="center"/>
    </xf>
    <xf numFmtId="0" fontId="1" fillId="33" borderId="35" xfId="0" applyFont="1" applyFill="1" applyBorder="1" applyAlignment="1">
      <alignment horizontal="center" vertical="center"/>
    </xf>
    <xf numFmtId="0" fontId="1" fillId="33" borderId="36" xfId="0" applyFont="1" applyFill="1" applyBorder="1" applyAlignment="1">
      <alignment horizontal="center" vertical="center"/>
    </xf>
    <xf numFmtId="0" fontId="1" fillId="33" borderId="37" xfId="0" applyFont="1" applyFill="1" applyBorder="1" applyAlignment="1">
      <alignment horizontal="center" vertical="center"/>
    </xf>
    <xf numFmtId="0" fontId="1" fillId="33" borderId="40" xfId="0" applyFont="1" applyFill="1" applyBorder="1" applyAlignment="1">
      <alignment horizontal="center" vertical="center"/>
    </xf>
    <xf numFmtId="0" fontId="1" fillId="33" borderId="0" xfId="0" applyFont="1" applyFill="1" applyBorder="1" applyAlignment="1">
      <alignment horizontal="center" vertical="center"/>
    </xf>
    <xf numFmtId="0" fontId="1" fillId="33" borderId="41" xfId="0" applyFont="1" applyFill="1" applyBorder="1" applyAlignment="1">
      <alignment horizontal="center" vertical="center"/>
    </xf>
    <xf numFmtId="0" fontId="1" fillId="30" borderId="0" xfId="0" applyFont="1" applyFill="1">
      <alignment vertical="center"/>
    </xf>
    <xf numFmtId="0" fontId="0" fillId="33" borderId="20" xfId="0" applyFont="1" applyFill="1" applyBorder="1" applyAlignment="1">
      <alignment horizontal="center" vertical="center"/>
    </xf>
    <xf numFmtId="0" fontId="0" fillId="33" borderId="18" xfId="0" applyFont="1" applyFill="1" applyBorder="1" applyAlignment="1">
      <alignment horizontal="center" vertical="center"/>
    </xf>
    <xf numFmtId="0" fontId="1" fillId="33" borderId="19" xfId="0" applyFont="1" applyFill="1" applyBorder="1" applyAlignment="1">
      <alignment horizontal="center" vertical="center"/>
    </xf>
    <xf numFmtId="38" fontId="1" fillId="0" borderId="59" xfId="33" applyFont="1" applyFill="1" applyBorder="1">
      <alignment vertical="center"/>
    </xf>
    <xf numFmtId="49" fontId="0" fillId="30" borderId="29" xfId="0" applyNumberFormat="1" applyFont="1" applyFill="1" applyBorder="1" applyAlignment="1">
      <alignment horizontal="center" vertical="center"/>
    </xf>
    <xf numFmtId="0" fontId="0" fillId="33" borderId="39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right" vertical="top"/>
    </xf>
    <xf numFmtId="0" fontId="0" fillId="0" borderId="0" xfId="0" applyAlignment="1">
      <alignment horizontal="right" vertical="top"/>
    </xf>
    <xf numFmtId="0" fontId="34" fillId="0" borderId="0" xfId="0" applyFont="1" applyAlignment="1">
      <alignment horizontal="right" vertical="top"/>
    </xf>
    <xf numFmtId="0" fontId="35" fillId="0" borderId="0" xfId="0" applyFont="1" applyAlignment="1">
      <alignment horizontal="right" vertical="top"/>
    </xf>
    <xf numFmtId="0" fontId="28" fillId="0" borderId="0" xfId="0" applyFont="1" applyAlignment="1">
      <alignment horizontal="right" vertical="top"/>
    </xf>
    <xf numFmtId="0" fontId="35" fillId="0" borderId="0" xfId="0" applyFont="1" applyAlignment="1">
      <alignment horizontal="right" vertical="top"/>
    </xf>
    <xf numFmtId="38" fontId="1" fillId="0" borderId="36" xfId="33" applyFont="1" applyFill="1" applyBorder="1">
      <alignment vertical="center"/>
    </xf>
    <xf numFmtId="38" fontId="1" fillId="0" borderId="11" xfId="33" applyFont="1" applyFill="1" applyBorder="1">
      <alignment vertical="center"/>
    </xf>
    <xf numFmtId="38" fontId="1" fillId="0" borderId="61" xfId="33" applyFont="1" applyFill="1" applyBorder="1">
      <alignment vertical="center"/>
    </xf>
    <xf numFmtId="38" fontId="0" fillId="0" borderId="77" xfId="0" applyNumberFormat="1" applyFont="1" applyBorder="1" applyAlignment="1">
      <alignment horizontal="center" vertical="center" wrapText="1"/>
    </xf>
    <xf numFmtId="38" fontId="1" fillId="0" borderId="107" xfId="33" applyFont="1" applyFill="1" applyBorder="1">
      <alignment vertical="center"/>
    </xf>
    <xf numFmtId="38" fontId="1" fillId="0" borderId="108" xfId="33" applyFont="1" applyFill="1" applyBorder="1">
      <alignment vertical="center"/>
    </xf>
    <xf numFmtId="38" fontId="1" fillId="0" borderId="109" xfId="33" applyFont="1" applyFill="1" applyBorder="1">
      <alignment vertical="center"/>
    </xf>
    <xf numFmtId="38" fontId="1" fillId="0" borderId="110" xfId="33" applyFont="1" applyFill="1" applyBorder="1">
      <alignment vertical="center"/>
    </xf>
    <xf numFmtId="38" fontId="1" fillId="0" borderId="111" xfId="33" applyFont="1" applyFill="1" applyBorder="1">
      <alignment vertical="center"/>
    </xf>
    <xf numFmtId="0" fontId="35" fillId="0" borderId="0" xfId="0" applyFont="1" applyAlignment="1">
      <alignment horizontal="right" vertical="top"/>
    </xf>
    <xf numFmtId="0" fontId="0" fillId="33" borderId="18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right" vertical="top"/>
    </xf>
    <xf numFmtId="0" fontId="1" fillId="33" borderId="18" xfId="0" applyFont="1" applyFill="1" applyBorder="1" applyAlignment="1">
      <alignment horizontal="center" vertical="center" wrapText="1"/>
    </xf>
    <xf numFmtId="38" fontId="1" fillId="0" borderId="37" xfId="33" applyFont="1" applyFill="1" applyBorder="1">
      <alignment vertical="center"/>
    </xf>
    <xf numFmtId="38" fontId="1" fillId="0" borderId="12" xfId="33" applyFont="1" applyFill="1" applyBorder="1">
      <alignment vertical="center"/>
    </xf>
    <xf numFmtId="38" fontId="1" fillId="0" borderId="62" xfId="33" applyFont="1" applyFill="1" applyBorder="1">
      <alignment vertical="center"/>
    </xf>
    <xf numFmtId="38" fontId="1" fillId="0" borderId="94" xfId="33" applyFont="1" applyFill="1" applyBorder="1">
      <alignment vertical="center"/>
    </xf>
    <xf numFmtId="38" fontId="1" fillId="0" borderId="103" xfId="33" applyFont="1" applyFill="1" applyBorder="1">
      <alignment vertical="center"/>
    </xf>
    <xf numFmtId="38" fontId="1" fillId="0" borderId="112" xfId="33" applyFont="1" applyFill="1" applyBorder="1">
      <alignment vertical="center"/>
    </xf>
    <xf numFmtId="38" fontId="1" fillId="0" borderId="113" xfId="33" applyFont="1" applyFill="1" applyBorder="1">
      <alignment vertical="center"/>
    </xf>
    <xf numFmtId="38" fontId="1" fillId="0" borderId="114" xfId="33" applyFont="1" applyFill="1" applyBorder="1">
      <alignment vertical="center"/>
    </xf>
    <xf numFmtId="0" fontId="0" fillId="33" borderId="45" xfId="0" applyFill="1" applyBorder="1" applyAlignment="1">
      <alignment horizontal="center" vertical="center"/>
    </xf>
    <xf numFmtId="0" fontId="0" fillId="33" borderId="80" xfId="0" applyFill="1" applyBorder="1" applyAlignment="1">
      <alignment horizontal="center" vertical="center"/>
    </xf>
    <xf numFmtId="0" fontId="0" fillId="33" borderId="79" xfId="0" applyFill="1" applyBorder="1" applyAlignment="1">
      <alignment horizontal="center" vertical="center"/>
    </xf>
    <xf numFmtId="38" fontId="1" fillId="30" borderId="13" xfId="33" applyFont="1" applyFill="1" applyBorder="1">
      <alignment vertical="center"/>
    </xf>
    <xf numFmtId="0" fontId="1" fillId="33" borderId="114" xfId="0" applyFont="1" applyFill="1" applyBorder="1" applyAlignment="1">
      <alignment horizontal="center" vertical="center"/>
    </xf>
    <xf numFmtId="0" fontId="0" fillId="33" borderId="17" xfId="0" applyFont="1" applyFill="1" applyBorder="1" applyAlignment="1">
      <alignment horizontal="center" vertical="center" wrapText="1"/>
    </xf>
    <xf numFmtId="0" fontId="0" fillId="33" borderId="16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4" borderId="51" xfId="0" applyFont="1" applyFill="1" applyBorder="1" applyAlignment="1">
      <alignment horizontal="center" vertical="center" wrapText="1" shrinkToFit="1"/>
    </xf>
    <xf numFmtId="0" fontId="1" fillId="0" borderId="115" xfId="0" applyFont="1" applyBorder="1" applyAlignment="1">
      <alignment horizontal="center" vertical="center" shrinkToFit="1"/>
    </xf>
    <xf numFmtId="0" fontId="1" fillId="0" borderId="116" xfId="0" applyFont="1" applyBorder="1" applyAlignment="1">
      <alignment horizontal="center" vertical="center" shrinkToFit="1"/>
    </xf>
    <xf numFmtId="0" fontId="1" fillId="24" borderId="115" xfId="0" applyFont="1" applyFill="1" applyBorder="1" applyAlignment="1">
      <alignment horizontal="center" vertical="center" wrapText="1" shrinkToFit="1"/>
    </xf>
    <xf numFmtId="38" fontId="1" fillId="24" borderId="117" xfId="0" applyNumberFormat="1" applyFont="1" applyFill="1" applyBorder="1">
      <alignment vertical="center"/>
    </xf>
    <xf numFmtId="38" fontId="1" fillId="0" borderId="34" xfId="0" applyNumberFormat="1" applyFont="1" applyFill="1" applyBorder="1">
      <alignment vertical="center"/>
    </xf>
    <xf numFmtId="38" fontId="1" fillId="0" borderId="57" xfId="0" applyNumberFormat="1" applyFont="1" applyFill="1" applyBorder="1">
      <alignment vertical="center"/>
    </xf>
    <xf numFmtId="38" fontId="1" fillId="0" borderId="58" xfId="0" applyNumberFormat="1" applyFont="1" applyFill="1" applyBorder="1">
      <alignment vertical="center"/>
    </xf>
    <xf numFmtId="10" fontId="1" fillId="0" borderId="118" xfId="0" applyNumberFormat="1" applyFont="1" applyFill="1" applyBorder="1">
      <alignment vertical="center"/>
    </xf>
    <xf numFmtId="10" fontId="1" fillId="0" borderId="119" xfId="0" applyNumberFormat="1" applyFont="1" applyFill="1" applyBorder="1">
      <alignment vertical="center"/>
    </xf>
    <xf numFmtId="10" fontId="1" fillId="0" borderId="120" xfId="0" applyNumberFormat="1" applyFont="1" applyFill="1" applyBorder="1">
      <alignment vertical="center"/>
    </xf>
    <xf numFmtId="10" fontId="1" fillId="0" borderId="121" xfId="0" applyNumberFormat="1" applyFont="1" applyFill="1" applyBorder="1">
      <alignment vertical="center"/>
    </xf>
    <xf numFmtId="10" fontId="1" fillId="0" borderId="122" xfId="0" applyNumberFormat="1" applyFont="1" applyFill="1" applyBorder="1">
      <alignment vertical="center"/>
    </xf>
    <xf numFmtId="10" fontId="1" fillId="0" borderId="123" xfId="0" applyNumberFormat="1" applyFont="1" applyFill="1" applyBorder="1">
      <alignment vertical="center"/>
    </xf>
    <xf numFmtId="38" fontId="1" fillId="0" borderId="19" xfId="0" applyNumberFormat="1" applyFont="1" applyFill="1" applyBorder="1">
      <alignment vertical="center"/>
    </xf>
    <xf numFmtId="38" fontId="1" fillId="0" borderId="35" xfId="0" applyNumberFormat="1" applyFont="1" applyFill="1" applyBorder="1">
      <alignment vertical="center"/>
    </xf>
    <xf numFmtId="10" fontId="1" fillId="0" borderId="124" xfId="0" applyNumberFormat="1" applyFont="1" applyFill="1" applyBorder="1">
      <alignment vertical="center"/>
    </xf>
    <xf numFmtId="38" fontId="1" fillId="0" borderId="94" xfId="0" applyNumberFormat="1" applyFont="1" applyFill="1" applyBorder="1">
      <alignment vertical="center"/>
    </xf>
    <xf numFmtId="10" fontId="1" fillId="0" borderId="125" xfId="0" applyNumberFormat="1" applyFont="1" applyFill="1" applyBorder="1">
      <alignment vertical="center"/>
    </xf>
    <xf numFmtId="38" fontId="1" fillId="0" borderId="107" xfId="0" applyNumberFormat="1" applyFont="1" applyFill="1" applyBorder="1">
      <alignment vertical="center"/>
    </xf>
    <xf numFmtId="10" fontId="1" fillId="0" borderId="126" xfId="0" applyNumberFormat="1" applyFont="1" applyFill="1" applyBorder="1">
      <alignment vertical="center"/>
    </xf>
    <xf numFmtId="10" fontId="1" fillId="0" borderId="127" xfId="0" applyNumberFormat="1" applyFont="1" applyFill="1" applyBorder="1">
      <alignment vertical="center"/>
    </xf>
    <xf numFmtId="10" fontId="1" fillId="0" borderId="128" xfId="0" applyNumberFormat="1" applyFont="1" applyFill="1" applyBorder="1">
      <alignment vertical="center"/>
    </xf>
    <xf numFmtId="10" fontId="1" fillId="0" borderId="129" xfId="0" applyNumberFormat="1" applyFont="1" applyFill="1" applyBorder="1">
      <alignment vertical="center"/>
    </xf>
    <xf numFmtId="38" fontId="1" fillId="0" borderId="130" xfId="0" applyNumberFormat="1" applyFont="1" applyFill="1" applyBorder="1">
      <alignment vertical="center"/>
    </xf>
    <xf numFmtId="38" fontId="1" fillId="0" borderId="131" xfId="0" applyNumberFormat="1" applyFont="1" applyFill="1" applyBorder="1">
      <alignment vertical="center"/>
    </xf>
    <xf numFmtId="38" fontId="1" fillId="0" borderId="132" xfId="0" applyNumberFormat="1" applyFont="1" applyFill="1" applyBorder="1">
      <alignment vertical="center"/>
    </xf>
    <xf numFmtId="38" fontId="1" fillId="0" borderId="133" xfId="0" applyNumberFormat="1" applyFont="1" applyFill="1" applyBorder="1">
      <alignment vertical="center"/>
    </xf>
    <xf numFmtId="38" fontId="1" fillId="0" borderId="134" xfId="0" applyNumberFormat="1" applyFont="1" applyFill="1" applyBorder="1">
      <alignment vertical="center"/>
    </xf>
    <xf numFmtId="0" fontId="0" fillId="0" borderId="61" xfId="0" applyBorder="1" applyAlignment="1">
      <alignment vertical="center" wrapText="1"/>
    </xf>
    <xf numFmtId="38" fontId="1" fillId="32" borderId="103" xfId="33" applyFont="1" applyFill="1" applyBorder="1">
      <alignment vertical="center"/>
    </xf>
    <xf numFmtId="38" fontId="1" fillId="0" borderId="106" xfId="33" applyFont="1" applyFill="1" applyBorder="1">
      <alignment vertical="center"/>
    </xf>
    <xf numFmtId="38" fontId="1" fillId="30" borderId="39" xfId="33" applyFont="1" applyFill="1" applyBorder="1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47" xfId="0" applyFont="1" applyBorder="1" applyAlignment="1">
      <alignment vertical="center"/>
    </xf>
    <xf numFmtId="0" fontId="1" fillId="33" borderId="135" xfId="0" applyFont="1" applyFill="1" applyBorder="1" applyAlignment="1">
      <alignment horizontal="center" vertical="center"/>
    </xf>
    <xf numFmtId="0" fontId="0" fillId="33" borderId="136" xfId="0" applyFont="1" applyFill="1" applyBorder="1" applyAlignment="1">
      <alignment horizontal="center" vertical="center"/>
    </xf>
    <xf numFmtId="0" fontId="0" fillId="0" borderId="137" xfId="0" applyFont="1" applyFill="1" applyBorder="1" applyAlignment="1">
      <alignment horizontal="left" vertical="center" wrapText="1" shrinkToFit="1"/>
    </xf>
    <xf numFmtId="0" fontId="1" fillId="33" borderId="138" xfId="0" applyFont="1" applyFill="1" applyBorder="1" applyAlignment="1">
      <alignment horizontal="center" vertical="center"/>
    </xf>
    <xf numFmtId="0" fontId="0" fillId="33" borderId="139" xfId="0" applyFont="1" applyFill="1" applyBorder="1" applyAlignment="1">
      <alignment horizontal="center" vertical="center"/>
    </xf>
    <xf numFmtId="0" fontId="0" fillId="0" borderId="140" xfId="0" applyFont="1" applyFill="1" applyBorder="1" applyAlignment="1">
      <alignment horizontal="left" vertical="center" wrapText="1" shrinkToFit="1"/>
    </xf>
    <xf numFmtId="0" fontId="0" fillId="30" borderId="138" xfId="0" applyFont="1" applyFill="1" applyBorder="1" applyAlignment="1">
      <alignment horizontal="left" vertical="center" wrapText="1" shrinkToFit="1"/>
    </xf>
    <xf numFmtId="0" fontId="0" fillId="30" borderId="141" xfId="0" applyFont="1" applyFill="1" applyBorder="1" applyAlignment="1">
      <alignment horizontal="left" vertical="center" wrapText="1" shrinkToFit="1"/>
    </xf>
    <xf numFmtId="0" fontId="0" fillId="30" borderId="140" xfId="0" applyFont="1" applyFill="1" applyBorder="1" applyAlignment="1">
      <alignment horizontal="left" vertical="center" wrapText="1" shrinkToFit="1"/>
    </xf>
    <xf numFmtId="0" fontId="0" fillId="30" borderId="142" xfId="0" applyFont="1" applyFill="1" applyBorder="1" applyAlignment="1">
      <alignment horizontal="left" vertical="center" wrapText="1" shrinkToFit="1"/>
    </xf>
    <xf numFmtId="181" fontId="1" fillId="0" borderId="34" xfId="33" applyNumberFormat="1" applyFont="1" applyFill="1" applyBorder="1">
      <alignment vertical="center"/>
    </xf>
    <xf numFmtId="181" fontId="1" fillId="0" borderId="57" xfId="33" applyNumberFormat="1" applyFont="1" applyFill="1" applyBorder="1">
      <alignment vertical="center"/>
    </xf>
    <xf numFmtId="181" fontId="1" fillId="0" borderId="58" xfId="33" applyNumberFormat="1" applyFont="1" applyFill="1" applyBorder="1">
      <alignment vertical="center"/>
    </xf>
    <xf numFmtId="181" fontId="1" fillId="0" borderId="29" xfId="33" applyNumberFormat="1" applyFont="1" applyFill="1" applyBorder="1">
      <alignment vertical="center"/>
    </xf>
    <xf numFmtId="181" fontId="1" fillId="0" borderId="13" xfId="33" applyNumberFormat="1" applyFont="1" applyFill="1" applyBorder="1">
      <alignment vertical="center"/>
    </xf>
    <xf numFmtId="181" fontId="1" fillId="0" borderId="14" xfId="33" applyNumberFormat="1" applyFont="1" applyFill="1" applyBorder="1">
      <alignment vertical="center"/>
    </xf>
    <xf numFmtId="181" fontId="1" fillId="0" borderId="20" xfId="33" applyNumberFormat="1" applyFont="1" applyFill="1" applyBorder="1">
      <alignment vertical="center"/>
    </xf>
    <xf numFmtId="181" fontId="1" fillId="0" borderId="18" xfId="33" applyNumberFormat="1" applyFont="1" applyFill="1" applyBorder="1">
      <alignment vertical="center"/>
    </xf>
    <xf numFmtId="181" fontId="1" fillId="0" borderId="59" xfId="33" applyNumberFormat="1" applyFont="1" applyFill="1" applyBorder="1">
      <alignment vertical="center"/>
    </xf>
    <xf numFmtId="181" fontId="1" fillId="0" borderId="52" xfId="33" applyNumberFormat="1" applyFont="1" applyFill="1" applyBorder="1">
      <alignment vertical="center"/>
    </xf>
    <xf numFmtId="181" fontId="1" fillId="0" borderId="53" xfId="33" applyNumberFormat="1" applyFont="1" applyFill="1" applyBorder="1">
      <alignment vertical="center"/>
    </xf>
    <xf numFmtId="38" fontId="1" fillId="0" borderId="143" xfId="0" applyNumberFormat="1" applyFont="1" applyFill="1" applyBorder="1">
      <alignment vertical="center"/>
    </xf>
    <xf numFmtId="38" fontId="1" fillId="0" borderId="144" xfId="0" applyNumberFormat="1" applyFont="1" applyFill="1" applyBorder="1">
      <alignment vertical="center"/>
    </xf>
    <xf numFmtId="38" fontId="1" fillId="0" borderId="37" xfId="0" applyNumberFormat="1" applyFont="1" applyFill="1" applyBorder="1">
      <alignment vertical="center"/>
    </xf>
    <xf numFmtId="38" fontId="1" fillId="0" borderId="145" xfId="0" applyNumberFormat="1" applyFont="1" applyFill="1" applyBorder="1">
      <alignment vertical="center"/>
    </xf>
    <xf numFmtId="0" fontId="33" fillId="0" borderId="0" xfId="0" applyFont="1" applyAlignment="1">
      <alignment vertical="center"/>
    </xf>
    <xf numFmtId="38" fontId="1" fillId="0" borderId="80" xfId="33" applyFont="1" applyFill="1" applyBorder="1">
      <alignment vertical="center"/>
    </xf>
    <xf numFmtId="38" fontId="1" fillId="0" borderId="44" xfId="33" applyFont="1" applyFill="1" applyBorder="1">
      <alignment vertical="center"/>
    </xf>
    <xf numFmtId="0" fontId="0" fillId="0" borderId="0" xfId="0" applyFont="1" applyFill="1" applyBorder="1" applyAlignment="1">
      <alignment horizontal="center" vertical="center" wrapText="1" shrinkToFit="1"/>
    </xf>
    <xf numFmtId="0" fontId="0" fillId="0" borderId="0" xfId="0" applyAlignment="1">
      <alignment vertical="top"/>
    </xf>
    <xf numFmtId="38" fontId="1" fillId="28" borderId="0" xfId="0" applyNumberFormat="1" applyFont="1" applyFill="1" applyBorder="1">
      <alignment vertical="center"/>
    </xf>
    <xf numFmtId="10" fontId="1" fillId="0" borderId="0" xfId="0" applyNumberFormat="1" applyFont="1" applyFill="1" applyBorder="1">
      <alignment vertical="center"/>
    </xf>
    <xf numFmtId="0" fontId="0" fillId="0" borderId="39" xfId="0" applyBorder="1" applyAlignment="1">
      <alignment horizontal="center" vertical="center"/>
    </xf>
    <xf numFmtId="0" fontId="0" fillId="30" borderId="10" xfId="0" applyFont="1" applyFill="1" applyBorder="1" applyAlignment="1">
      <alignment horizontal="center" vertical="center" wrapText="1" shrinkToFit="1"/>
    </xf>
    <xf numFmtId="38" fontId="1" fillId="0" borderId="105" xfId="0" applyNumberFormat="1" applyFont="1" applyFill="1" applyBorder="1">
      <alignment vertical="center"/>
    </xf>
    <xf numFmtId="38" fontId="1" fillId="0" borderId="17" xfId="0" applyNumberFormat="1" applyFont="1" applyFill="1" applyBorder="1">
      <alignment vertical="center"/>
    </xf>
    <xf numFmtId="0" fontId="0" fillId="0" borderId="60" xfId="0" applyFont="1" applyFill="1" applyBorder="1" applyAlignment="1">
      <alignment horizontal="center" vertical="center" wrapText="1" shrinkToFit="1"/>
    </xf>
    <xf numFmtId="49" fontId="1" fillId="0" borderId="39" xfId="0" applyNumberFormat="1" applyFont="1" applyFill="1" applyBorder="1" applyAlignment="1">
      <alignment horizontal="center" vertical="center"/>
    </xf>
    <xf numFmtId="180" fontId="1" fillId="0" borderId="106" xfId="33" applyNumberFormat="1" applyFont="1" applyFill="1" applyBorder="1" applyAlignment="1">
      <alignment vertical="center"/>
    </xf>
    <xf numFmtId="180" fontId="1" fillId="0" borderId="64" xfId="33" applyNumberFormat="1" applyFont="1" applyFill="1" applyBorder="1" applyAlignment="1">
      <alignment vertical="center"/>
    </xf>
    <xf numFmtId="180" fontId="1" fillId="0" borderId="40" xfId="0" applyNumberFormat="1" applyFont="1" applyFill="1" applyBorder="1" applyAlignment="1">
      <alignment horizontal="right" vertical="center" shrinkToFit="1"/>
    </xf>
    <xf numFmtId="0" fontId="0" fillId="0" borderId="0" xfId="0" applyFont="1" applyBorder="1" applyAlignment="1">
      <alignment horizontal="center" vertical="center"/>
    </xf>
    <xf numFmtId="180" fontId="1" fillId="0" borderId="0" xfId="0" applyNumberFormat="1" applyFont="1" applyBorder="1">
      <alignment vertical="center"/>
    </xf>
    <xf numFmtId="49" fontId="0" fillId="30" borderId="59" xfId="0" applyNumberFormat="1" applyFont="1" applyFill="1" applyBorder="1" applyAlignment="1">
      <alignment horizontal="center" vertical="center"/>
    </xf>
    <xf numFmtId="181" fontId="1" fillId="0" borderId="20" xfId="33" applyNumberFormat="1" applyFont="1" applyFill="1" applyBorder="1" applyAlignment="1">
      <alignment vertical="center" shrinkToFit="1"/>
    </xf>
    <xf numFmtId="181" fontId="1" fillId="0" borderId="18" xfId="33" applyNumberFormat="1" applyFont="1" applyFill="1" applyBorder="1" applyAlignment="1">
      <alignment vertical="center" shrinkToFit="1"/>
    </xf>
    <xf numFmtId="181" fontId="1" fillId="0" borderId="19" xfId="33" applyNumberFormat="1" applyFont="1" applyFill="1" applyBorder="1" applyAlignment="1">
      <alignment vertical="center" shrinkToFit="1"/>
    </xf>
    <xf numFmtId="181" fontId="1" fillId="0" borderId="29" xfId="33" applyNumberFormat="1" applyFont="1" applyFill="1" applyBorder="1" applyAlignment="1">
      <alignment vertical="center" shrinkToFit="1"/>
    </xf>
    <xf numFmtId="181" fontId="1" fillId="0" borderId="13" xfId="33" applyNumberFormat="1" applyFont="1" applyFill="1" applyBorder="1" applyAlignment="1">
      <alignment vertical="center" shrinkToFit="1"/>
    </xf>
    <xf numFmtId="181" fontId="1" fillId="0" borderId="14" xfId="33" applyNumberFormat="1" applyFont="1" applyFill="1" applyBorder="1" applyAlignment="1">
      <alignment vertical="center" shrinkToFit="1"/>
    </xf>
    <xf numFmtId="181" fontId="1" fillId="0" borderId="34" xfId="0" applyNumberFormat="1" applyFont="1" applyFill="1" applyBorder="1" applyAlignment="1">
      <alignment vertical="center" shrinkToFit="1"/>
    </xf>
    <xf numFmtId="181" fontId="1" fillId="0" borderId="57" xfId="0" applyNumberFormat="1" applyFont="1" applyFill="1" applyBorder="1" applyAlignment="1">
      <alignment vertical="center" shrinkToFit="1"/>
    </xf>
    <xf numFmtId="181" fontId="1" fillId="0" borderId="58" xfId="0" applyNumberFormat="1" applyFont="1" applyFill="1" applyBorder="1" applyAlignment="1">
      <alignment vertical="center" shrinkToFit="1"/>
    </xf>
    <xf numFmtId="10" fontId="1" fillId="0" borderId="121" xfId="0" applyNumberFormat="1" applyFont="1" applyFill="1" applyBorder="1" applyAlignment="1">
      <alignment vertical="center" shrinkToFit="1"/>
    </xf>
    <xf numFmtId="10" fontId="1" fillId="0" borderId="122" xfId="0" applyNumberFormat="1" applyFont="1" applyFill="1" applyBorder="1" applyAlignment="1">
      <alignment vertical="center" shrinkToFit="1"/>
    </xf>
    <xf numFmtId="10" fontId="1" fillId="0" borderId="123" xfId="0" applyNumberFormat="1" applyFont="1" applyFill="1" applyBorder="1" applyAlignment="1">
      <alignment vertical="center" shrinkToFit="1"/>
    </xf>
    <xf numFmtId="181" fontId="1" fillId="0" borderId="20" xfId="0" applyNumberFormat="1" applyFont="1" applyFill="1" applyBorder="1" applyAlignment="1">
      <alignment vertical="center" shrinkToFit="1"/>
    </xf>
    <xf numFmtId="181" fontId="1" fillId="0" borderId="18" xfId="0" applyNumberFormat="1" applyFont="1" applyFill="1" applyBorder="1" applyAlignment="1">
      <alignment vertical="center" shrinkToFit="1"/>
    </xf>
    <xf numFmtId="181" fontId="1" fillId="0" borderId="19" xfId="0" applyNumberFormat="1" applyFont="1" applyFill="1" applyBorder="1" applyAlignment="1">
      <alignment vertical="center" shrinkToFit="1"/>
    </xf>
    <xf numFmtId="10" fontId="1" fillId="0" borderId="118" xfId="0" applyNumberFormat="1" applyFont="1" applyFill="1" applyBorder="1" applyAlignment="1">
      <alignment vertical="center" shrinkToFit="1"/>
    </xf>
    <xf numFmtId="10" fontId="1" fillId="0" borderId="119" xfId="0" applyNumberFormat="1" applyFont="1" applyFill="1" applyBorder="1" applyAlignment="1">
      <alignment vertical="center" shrinkToFit="1"/>
    </xf>
    <xf numFmtId="10" fontId="1" fillId="0" borderId="120" xfId="0" applyNumberFormat="1" applyFont="1" applyFill="1" applyBorder="1" applyAlignment="1">
      <alignment vertical="center" shrinkToFit="1"/>
    </xf>
    <xf numFmtId="38" fontId="0" fillId="0" borderId="58" xfId="0" applyNumberFormat="1" applyFont="1" applyFill="1" applyBorder="1">
      <alignment vertical="center"/>
    </xf>
    <xf numFmtId="0" fontId="0" fillId="0" borderId="31" xfId="0" applyFont="1" applyFill="1" applyBorder="1" applyAlignment="1">
      <alignment horizontal="center" vertical="center" wrapText="1" shrinkToFit="1"/>
    </xf>
    <xf numFmtId="0" fontId="0" fillId="33" borderId="40" xfId="0" applyFont="1" applyFill="1" applyBorder="1" applyAlignment="1">
      <alignment horizontal="center" vertical="center" wrapText="1"/>
    </xf>
    <xf numFmtId="0" fontId="0" fillId="33" borderId="107" xfId="0" applyFont="1" applyFill="1" applyBorder="1" applyAlignment="1">
      <alignment horizontal="center" vertical="center"/>
    </xf>
    <xf numFmtId="181" fontId="1" fillId="0" borderId="107" xfId="33" applyNumberFormat="1" applyFont="1" applyFill="1" applyBorder="1">
      <alignment vertical="center"/>
    </xf>
    <xf numFmtId="181" fontId="1" fillId="0" borderId="108" xfId="33" applyNumberFormat="1" applyFont="1" applyFill="1" applyBorder="1">
      <alignment vertical="center"/>
    </xf>
    <xf numFmtId="181" fontId="1" fillId="0" borderId="108" xfId="33" applyNumberFormat="1" applyFont="1" applyFill="1" applyBorder="1" applyAlignment="1">
      <alignment vertical="center" shrinkToFit="1"/>
    </xf>
    <xf numFmtId="181" fontId="1" fillId="0" borderId="111" xfId="33" applyNumberFormat="1" applyFont="1" applyFill="1" applyBorder="1" applyAlignment="1">
      <alignment vertical="center" shrinkToFit="1"/>
    </xf>
    <xf numFmtId="181" fontId="1" fillId="0" borderId="146" xfId="33" applyNumberFormat="1" applyFont="1" applyFill="1" applyBorder="1" applyAlignment="1">
      <alignment vertical="center" shrinkToFit="1"/>
    </xf>
    <xf numFmtId="0" fontId="35" fillId="0" borderId="0" xfId="0" applyFont="1" applyAlignment="1">
      <alignment horizontal="right" vertical="top"/>
    </xf>
    <xf numFmtId="0" fontId="0" fillId="33" borderId="147" xfId="0" applyFont="1" applyFill="1" applyBorder="1" applyAlignment="1">
      <alignment horizontal="center" vertical="center" wrapText="1"/>
    </xf>
    <xf numFmtId="49" fontId="0" fillId="30" borderId="29" xfId="0" applyNumberFormat="1" applyFont="1" applyFill="1" applyBorder="1" applyAlignment="1">
      <alignment horizontal="center" vertical="center" wrapText="1"/>
    </xf>
    <xf numFmtId="0" fontId="1" fillId="0" borderId="61" xfId="0" applyFont="1" applyBorder="1">
      <alignment vertical="center"/>
    </xf>
    <xf numFmtId="49" fontId="0" fillId="30" borderId="39" xfId="0" applyNumberFormat="1" applyFont="1" applyFill="1" applyBorder="1" applyAlignment="1">
      <alignment horizontal="center" vertical="center"/>
    </xf>
    <xf numFmtId="177" fontId="0" fillId="0" borderId="40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center" vertical="center"/>
    </xf>
    <xf numFmtId="177" fontId="0" fillId="0" borderId="41" xfId="0" applyNumberFormat="1" applyFont="1" applyFill="1" applyBorder="1" applyAlignment="1">
      <alignment horizontal="center" vertical="center"/>
    </xf>
    <xf numFmtId="0" fontId="0" fillId="30" borderId="139" xfId="0" applyFont="1" applyFill="1" applyBorder="1" applyAlignment="1">
      <alignment horizontal="left" vertical="center" wrapText="1" shrinkToFit="1"/>
    </xf>
    <xf numFmtId="181" fontId="1" fillId="0" borderId="39" xfId="33" applyNumberFormat="1" applyFont="1" applyFill="1" applyBorder="1">
      <alignment vertical="center"/>
    </xf>
    <xf numFmtId="181" fontId="1" fillId="0" borderId="64" xfId="33" applyNumberFormat="1" applyFont="1" applyFill="1" applyBorder="1">
      <alignment vertical="center"/>
    </xf>
    <xf numFmtId="181" fontId="1" fillId="0" borderId="65" xfId="33" applyNumberFormat="1" applyFont="1" applyFill="1" applyBorder="1">
      <alignment vertical="center"/>
    </xf>
    <xf numFmtId="181" fontId="1" fillId="0" borderId="110" xfId="33" applyNumberFormat="1" applyFont="1" applyFill="1" applyBorder="1">
      <alignment vertical="center"/>
    </xf>
    <xf numFmtId="38" fontId="0" fillId="0" borderId="59" xfId="33" applyFont="1" applyFill="1" applyBorder="1">
      <alignment vertical="center"/>
    </xf>
    <xf numFmtId="38" fontId="0" fillId="0" borderId="52" xfId="33" applyFont="1" applyFill="1" applyBorder="1">
      <alignment vertical="center"/>
    </xf>
    <xf numFmtId="181" fontId="1" fillId="0" borderId="39" xfId="33" applyNumberFormat="1" applyFont="1" applyFill="1" applyBorder="1" applyAlignment="1">
      <alignment vertical="center" shrinkToFit="1"/>
    </xf>
    <xf numFmtId="181" fontId="1" fillId="0" borderId="64" xfId="33" applyNumberFormat="1" applyFont="1" applyFill="1" applyBorder="1" applyAlignment="1">
      <alignment vertical="center" shrinkToFit="1"/>
    </xf>
    <xf numFmtId="181" fontId="1" fillId="0" borderId="53" xfId="33" applyNumberFormat="1" applyFont="1" applyFill="1" applyBorder="1" applyAlignment="1">
      <alignment vertical="center" shrinkToFit="1"/>
    </xf>
    <xf numFmtId="181" fontId="1" fillId="0" borderId="109" xfId="33" applyNumberFormat="1" applyFont="1" applyFill="1" applyBorder="1" applyAlignment="1">
      <alignment vertical="center" shrinkToFit="1"/>
    </xf>
    <xf numFmtId="49" fontId="0" fillId="0" borderId="80" xfId="0" applyNumberFormat="1" applyFont="1" applyFill="1" applyBorder="1" applyAlignment="1">
      <alignment horizontal="center" vertical="center"/>
    </xf>
    <xf numFmtId="177" fontId="0" fillId="0" borderId="79" xfId="0" applyNumberFormat="1" applyFont="1" applyFill="1" applyBorder="1" applyAlignment="1">
      <alignment horizontal="center" vertical="center"/>
    </xf>
    <xf numFmtId="176" fontId="0" fillId="0" borderId="24" xfId="0" applyNumberFormat="1" applyFont="1" applyFill="1" applyBorder="1" applyAlignment="1">
      <alignment horizontal="center" vertical="center"/>
    </xf>
    <xf numFmtId="177" fontId="0" fillId="0" borderId="148" xfId="0" applyNumberFormat="1" applyFont="1" applyFill="1" applyBorder="1" applyAlignment="1">
      <alignment horizontal="center" vertical="center"/>
    </xf>
    <xf numFmtId="0" fontId="0" fillId="0" borderId="149" xfId="0" applyFont="1" applyFill="1" applyBorder="1" applyAlignment="1">
      <alignment horizontal="center" vertical="center" wrapText="1" shrinkToFit="1"/>
    </xf>
    <xf numFmtId="0" fontId="0" fillId="30" borderId="150" xfId="0" applyFont="1" applyFill="1" applyBorder="1" applyAlignment="1">
      <alignment horizontal="left" vertical="center" wrapText="1" shrinkToFit="1"/>
    </xf>
    <xf numFmtId="38" fontId="1" fillId="30" borderId="44" xfId="33" applyFont="1" applyFill="1" applyBorder="1">
      <alignment vertical="center"/>
    </xf>
    <xf numFmtId="38" fontId="1" fillId="0" borderId="104" xfId="33" applyFont="1" applyFill="1" applyBorder="1">
      <alignment vertical="center"/>
    </xf>
    <xf numFmtId="38" fontId="1" fillId="0" borderId="45" xfId="33" applyFont="1" applyFill="1" applyBorder="1">
      <alignment vertical="center"/>
    </xf>
    <xf numFmtId="0" fontId="1" fillId="0" borderId="24" xfId="0" applyFont="1" applyBorder="1">
      <alignment vertical="center"/>
    </xf>
    <xf numFmtId="181" fontId="1" fillId="0" borderId="80" xfId="33" applyNumberFormat="1" applyFont="1" applyFill="1" applyBorder="1">
      <alignment vertical="center"/>
    </xf>
    <xf numFmtId="181" fontId="1" fillId="0" borderId="44" xfId="33" applyNumberFormat="1" applyFont="1" applyFill="1" applyBorder="1" applyAlignment="1">
      <alignment vertical="center" shrinkToFit="1"/>
    </xf>
    <xf numFmtId="181" fontId="1" fillId="0" borderId="44" xfId="33" applyNumberFormat="1" applyFont="1" applyFill="1" applyBorder="1">
      <alignment vertical="center"/>
    </xf>
    <xf numFmtId="181" fontId="1" fillId="0" borderId="45" xfId="33" applyNumberFormat="1" applyFont="1" applyFill="1" applyBorder="1">
      <alignment vertical="center"/>
    </xf>
    <xf numFmtId="181" fontId="1" fillId="0" borderId="146" xfId="33" applyNumberFormat="1" applyFont="1" applyFill="1" applyBorder="1">
      <alignment vertical="center"/>
    </xf>
    <xf numFmtId="181" fontId="1" fillId="0" borderId="30" xfId="33" applyNumberFormat="1" applyFont="1" applyFill="1" applyBorder="1" applyAlignment="1">
      <alignment vertical="center" shrinkToFit="1"/>
    </xf>
    <xf numFmtId="181" fontId="1" fillId="0" borderId="27" xfId="33" applyNumberFormat="1" applyFont="1" applyFill="1" applyBorder="1" applyAlignment="1">
      <alignment vertical="center" shrinkToFit="1"/>
    </xf>
    <xf numFmtId="0" fontId="1" fillId="0" borderId="16" xfId="0" applyFont="1" applyBorder="1">
      <alignment vertical="center"/>
    </xf>
    <xf numFmtId="0" fontId="1" fillId="0" borderId="110" xfId="0" applyFont="1" applyBorder="1">
      <alignment vertical="center"/>
    </xf>
    <xf numFmtId="38" fontId="0" fillId="0" borderId="80" xfId="33" applyFont="1" applyFill="1" applyBorder="1">
      <alignment vertical="center"/>
    </xf>
    <xf numFmtId="38" fontId="0" fillId="0" borderId="24" xfId="33" applyFont="1" applyFill="1" applyBorder="1">
      <alignment vertical="center"/>
    </xf>
    <xf numFmtId="38" fontId="1" fillId="0" borderId="148" xfId="33" applyFont="1" applyFill="1" applyBorder="1">
      <alignment vertical="center"/>
    </xf>
    <xf numFmtId="38" fontId="1" fillId="0" borderId="24" xfId="33" applyFont="1" applyFill="1" applyBorder="1">
      <alignment vertical="center"/>
    </xf>
    <xf numFmtId="38" fontId="1" fillId="0" borderId="146" xfId="33" applyFont="1" applyFill="1" applyBorder="1">
      <alignment vertical="center"/>
    </xf>
    <xf numFmtId="0" fontId="0" fillId="33" borderId="34" xfId="0" applyFont="1" applyFill="1" applyBorder="1" applyAlignment="1">
      <alignment vertical="center" wrapText="1"/>
    </xf>
    <xf numFmtId="0" fontId="7" fillId="0" borderId="0" xfId="42" applyFont="1" applyBorder="1" applyAlignment="1" applyProtection="1">
      <alignment horizontal="center" vertical="center"/>
    </xf>
    <xf numFmtId="0" fontId="1" fillId="0" borderId="0" xfId="42" applyFont="1" applyBorder="1" applyAlignment="1" applyProtection="1">
      <alignment vertical="center"/>
    </xf>
    <xf numFmtId="0" fontId="1" fillId="0" borderId="0" xfId="42" applyFont="1" applyBorder="1" applyAlignment="1" applyProtection="1">
      <alignment horizontal="right" vertical="center"/>
    </xf>
    <xf numFmtId="0" fontId="30" fillId="0" borderId="0" xfId="42" applyFont="1" applyBorder="1" applyAlignment="1" applyProtection="1"/>
    <xf numFmtId="0" fontId="7" fillId="0" borderId="30" xfId="42" applyFont="1" applyBorder="1" applyAlignment="1" applyProtection="1">
      <alignment horizontal="center" vertical="center"/>
    </xf>
    <xf numFmtId="49" fontId="7" fillId="0" borderId="169" xfId="42" applyNumberFormat="1" applyFont="1" applyBorder="1" applyAlignment="1" applyProtection="1">
      <alignment horizontal="center" vertical="top"/>
    </xf>
    <xf numFmtId="49" fontId="7" fillId="0" borderId="170" xfId="42" applyNumberFormat="1" applyFont="1" applyBorder="1" applyAlignment="1" applyProtection="1">
      <alignment horizontal="center" vertical="top"/>
    </xf>
    <xf numFmtId="0" fontId="7" fillId="0" borderId="29" xfId="42" applyFont="1" applyBorder="1" applyAlignment="1" applyProtection="1">
      <alignment horizontal="center" vertical="center"/>
    </xf>
    <xf numFmtId="49" fontId="7" fillId="0" borderId="171" xfId="42" applyNumberFormat="1" applyFont="1" applyBorder="1" applyAlignment="1" applyProtection="1">
      <alignment horizontal="left" vertical="top"/>
    </xf>
    <xf numFmtId="182" fontId="7" fillId="0" borderId="172" xfId="42" applyNumberFormat="1" applyFont="1" applyBorder="1" applyAlignment="1" applyProtection="1">
      <alignment horizontal="center" vertical="top"/>
    </xf>
    <xf numFmtId="49" fontId="7" fillId="0" borderId="173" xfId="42" applyNumberFormat="1" applyFont="1" applyBorder="1" applyAlignment="1" applyProtection="1">
      <alignment horizontal="center" vertical="top"/>
    </xf>
    <xf numFmtId="0" fontId="7" fillId="0" borderId="174" xfId="42" applyFont="1" applyBorder="1" applyAlignment="1" applyProtection="1">
      <alignment horizontal="center" vertical="center"/>
    </xf>
    <xf numFmtId="49" fontId="7" fillId="0" borderId="175" xfId="42" applyNumberFormat="1" applyFont="1" applyBorder="1" applyAlignment="1" applyProtection="1">
      <alignment horizontal="left" vertical="top"/>
    </xf>
    <xf numFmtId="49" fontId="7" fillId="0" borderId="176" xfId="42" applyNumberFormat="1" applyFont="1" applyBorder="1" applyAlignment="1" applyProtection="1">
      <alignment horizontal="left" vertical="top"/>
    </xf>
    <xf numFmtId="49" fontId="7" fillId="0" borderId="177" xfId="42" applyNumberFormat="1" applyFont="1" applyBorder="1" applyAlignment="1" applyProtection="1">
      <alignment horizontal="left" vertical="top"/>
    </xf>
    <xf numFmtId="0" fontId="7" fillId="28" borderId="178" xfId="42" applyFont="1" applyFill="1" applyBorder="1" applyAlignment="1" applyProtection="1">
      <alignment horizontal="left" vertical="center"/>
    </xf>
    <xf numFmtId="49" fontId="7" fillId="28" borderId="179" xfId="42" applyNumberFormat="1" applyFont="1" applyFill="1" applyBorder="1" applyAlignment="1" applyProtection="1">
      <alignment horizontal="left" vertical="top"/>
    </xf>
    <xf numFmtId="3" fontId="1" fillId="28" borderId="179" xfId="42" applyNumberFormat="1" applyFont="1" applyFill="1" applyBorder="1" applyAlignment="1" applyProtection="1">
      <alignment horizontal="right" vertical="center"/>
    </xf>
    <xf numFmtId="3" fontId="1" fillId="28" borderId="180" xfId="42" applyNumberFormat="1" applyFont="1" applyFill="1" applyBorder="1" applyAlignment="1" applyProtection="1">
      <alignment horizontal="right" vertical="center"/>
    </xf>
    <xf numFmtId="0" fontId="7" fillId="28" borderId="29" xfId="42" applyFont="1" applyFill="1" applyBorder="1" applyAlignment="1" applyProtection="1">
      <alignment horizontal="left" vertical="center"/>
    </xf>
    <xf numFmtId="49" fontId="7" fillId="28" borderId="181" xfId="42" applyNumberFormat="1" applyFont="1" applyFill="1" applyBorder="1" applyAlignment="1" applyProtection="1">
      <alignment horizontal="left" vertical="top"/>
    </xf>
    <xf numFmtId="3" fontId="1" fillId="28" borderId="181" xfId="42" applyNumberFormat="1" applyFont="1" applyFill="1" applyBorder="1" applyAlignment="1" applyProtection="1">
      <alignment horizontal="right" vertical="center"/>
    </xf>
    <xf numFmtId="3" fontId="1" fillId="28" borderId="182" xfId="42" applyNumberFormat="1" applyFont="1" applyFill="1" applyBorder="1" applyAlignment="1" applyProtection="1">
      <alignment horizontal="right" vertical="center"/>
    </xf>
    <xf numFmtId="0" fontId="7" fillId="28" borderId="10" xfId="42" applyFont="1" applyFill="1" applyBorder="1" applyAlignment="1" applyProtection="1">
      <alignment horizontal="left" vertical="center"/>
    </xf>
    <xf numFmtId="3" fontId="1" fillId="28" borderId="13" xfId="42" applyNumberFormat="1" applyFont="1" applyFill="1" applyBorder="1" applyAlignment="1" applyProtection="1">
      <alignment horizontal="right" vertical="center"/>
    </xf>
    <xf numFmtId="0" fontId="7" fillId="28" borderId="183" xfId="42" applyFont="1" applyFill="1" applyBorder="1" applyAlignment="1" applyProtection="1">
      <alignment horizontal="left" vertical="center"/>
    </xf>
    <xf numFmtId="49" fontId="7" fillId="28" borderId="184" xfId="42" applyNumberFormat="1" applyFont="1" applyFill="1" applyBorder="1" applyAlignment="1" applyProtection="1">
      <alignment horizontal="left" vertical="top"/>
    </xf>
    <xf numFmtId="3" fontId="1" fillId="28" borderId="184" xfId="42" applyNumberFormat="1" applyFont="1" applyFill="1" applyBorder="1" applyAlignment="1" applyProtection="1">
      <alignment horizontal="right" vertical="center"/>
    </xf>
    <xf numFmtId="3" fontId="1" fillId="28" borderId="185" xfId="42" applyNumberFormat="1" applyFont="1" applyFill="1" applyBorder="1" applyAlignment="1" applyProtection="1">
      <alignment horizontal="right" vertical="center"/>
    </xf>
    <xf numFmtId="0" fontId="7" fillId="28" borderId="186" xfId="42" applyFont="1" applyFill="1" applyBorder="1" applyAlignment="1" applyProtection="1">
      <alignment horizontal="left" vertical="center"/>
    </xf>
    <xf numFmtId="49" fontId="7" fillId="28" borderId="187" xfId="42" applyNumberFormat="1" applyFont="1" applyFill="1" applyBorder="1" applyAlignment="1" applyProtection="1">
      <alignment horizontal="left" vertical="top"/>
    </xf>
    <xf numFmtId="3" fontId="1" fillId="28" borderId="187" xfId="42" applyNumberFormat="1" applyFont="1" applyFill="1" applyBorder="1" applyAlignment="1" applyProtection="1">
      <alignment horizontal="right" vertical="center"/>
    </xf>
    <xf numFmtId="3" fontId="1" fillId="28" borderId="188" xfId="42" applyNumberFormat="1" applyFont="1" applyFill="1" applyBorder="1" applyAlignment="1" applyProtection="1">
      <alignment horizontal="right" vertical="center"/>
    </xf>
    <xf numFmtId="3" fontId="1" fillId="28" borderId="190" xfId="42" applyNumberFormat="1" applyFont="1" applyFill="1" applyBorder="1" applyAlignment="1" applyProtection="1">
      <alignment vertical="center"/>
    </xf>
    <xf numFmtId="3" fontId="1" fillId="28" borderId="191" xfId="42" applyNumberFormat="1" applyFont="1" applyFill="1" applyBorder="1" applyAlignment="1" applyProtection="1">
      <alignment vertical="center"/>
    </xf>
    <xf numFmtId="181" fontId="0" fillId="0" borderId="57" xfId="33" applyNumberFormat="1" applyFont="1" applyFill="1" applyBorder="1">
      <alignment vertical="center"/>
    </xf>
    <xf numFmtId="0" fontId="7" fillId="0" borderId="0" xfId="51" applyFont="1" applyBorder="1" applyAlignment="1" applyProtection="1">
      <alignment horizontal="center" vertical="center"/>
    </xf>
    <xf numFmtId="0" fontId="1" fillId="0" borderId="0" xfId="51" applyFont="1" applyBorder="1" applyAlignment="1" applyProtection="1">
      <alignment vertical="center"/>
    </xf>
    <xf numFmtId="0" fontId="1" fillId="0" borderId="0" xfId="51" applyFont="1" applyBorder="1" applyAlignment="1" applyProtection="1">
      <alignment horizontal="right" vertical="center"/>
    </xf>
    <xf numFmtId="0" fontId="0" fillId="0" borderId="0" xfId="51" applyFont="1" applyBorder="1" applyAlignment="1" applyProtection="1"/>
    <xf numFmtId="0" fontId="7" fillId="0" borderId="30" xfId="51" applyFont="1" applyBorder="1" applyAlignment="1" applyProtection="1">
      <alignment horizontal="center" vertical="center"/>
    </xf>
    <xf numFmtId="49" fontId="7" fillId="0" borderId="169" xfId="51" applyNumberFormat="1" applyFont="1" applyBorder="1" applyAlignment="1" applyProtection="1">
      <alignment horizontal="center" vertical="top"/>
    </xf>
    <xf numFmtId="49" fontId="7" fillId="0" borderId="170" xfId="51" applyNumberFormat="1" applyFont="1" applyBorder="1" applyAlignment="1" applyProtection="1">
      <alignment horizontal="center" vertical="top"/>
    </xf>
    <xf numFmtId="0" fontId="7" fillId="0" borderId="29" xfId="51" applyFont="1" applyBorder="1" applyAlignment="1" applyProtection="1">
      <alignment horizontal="center" vertical="center"/>
    </xf>
    <xf numFmtId="49" fontId="7" fillId="0" borderId="171" xfId="51" applyNumberFormat="1" applyFont="1" applyBorder="1" applyAlignment="1" applyProtection="1">
      <alignment horizontal="left" vertical="top"/>
    </xf>
    <xf numFmtId="182" fontId="7" fillId="0" borderId="172" xfId="51" applyNumberFormat="1" applyFont="1" applyBorder="1" applyAlignment="1" applyProtection="1">
      <alignment horizontal="center" vertical="top"/>
    </xf>
    <xf numFmtId="49" fontId="7" fillId="0" borderId="173" xfId="51" applyNumberFormat="1" applyFont="1" applyBorder="1" applyAlignment="1" applyProtection="1">
      <alignment horizontal="center" vertical="top"/>
    </xf>
    <xf numFmtId="0" fontId="7" fillId="0" borderId="174" xfId="51" applyFont="1" applyBorder="1" applyAlignment="1" applyProtection="1">
      <alignment horizontal="center" vertical="center"/>
    </xf>
    <xf numFmtId="49" fontId="7" fillId="0" borderId="175" xfId="51" applyNumberFormat="1" applyFont="1" applyBorder="1" applyAlignment="1" applyProtection="1">
      <alignment horizontal="left" vertical="top"/>
    </xf>
    <xf numFmtId="49" fontId="7" fillId="0" borderId="176" xfId="51" applyNumberFormat="1" applyFont="1" applyBorder="1" applyAlignment="1" applyProtection="1">
      <alignment horizontal="left" vertical="top"/>
    </xf>
    <xf numFmtId="49" fontId="7" fillId="0" borderId="177" xfId="51" applyNumberFormat="1" applyFont="1" applyBorder="1" applyAlignment="1" applyProtection="1">
      <alignment horizontal="left" vertical="top"/>
    </xf>
    <xf numFmtId="0" fontId="7" fillId="28" borderId="178" xfId="51" applyFont="1" applyFill="1" applyBorder="1" applyAlignment="1" applyProtection="1">
      <alignment horizontal="left" vertical="center"/>
    </xf>
    <xf numFmtId="49" fontId="7" fillId="28" borderId="179" xfId="51" applyNumberFormat="1" applyFont="1" applyFill="1" applyBorder="1" applyAlignment="1" applyProtection="1">
      <alignment horizontal="left" vertical="top"/>
    </xf>
    <xf numFmtId="3" fontId="1" fillId="28" borderId="179" xfId="51" applyNumberFormat="1" applyFont="1" applyFill="1" applyBorder="1" applyAlignment="1" applyProtection="1">
      <alignment horizontal="right" vertical="center"/>
    </xf>
    <xf numFmtId="3" fontId="1" fillId="28" borderId="180" xfId="51" applyNumberFormat="1" applyFont="1" applyFill="1" applyBorder="1" applyAlignment="1" applyProtection="1">
      <alignment horizontal="right" vertical="center"/>
    </xf>
    <xf numFmtId="0" fontId="7" fillId="28" borderId="29" xfId="51" applyFont="1" applyFill="1" applyBorder="1" applyAlignment="1" applyProtection="1">
      <alignment horizontal="left" vertical="center"/>
    </xf>
    <xf numFmtId="49" fontId="7" fillId="28" borderId="181" xfId="51" applyNumberFormat="1" applyFont="1" applyFill="1" applyBorder="1" applyAlignment="1" applyProtection="1">
      <alignment horizontal="left" vertical="top"/>
    </xf>
    <xf numFmtId="3" fontId="1" fillId="28" borderId="181" xfId="51" applyNumberFormat="1" applyFont="1" applyFill="1" applyBorder="1" applyAlignment="1" applyProtection="1">
      <alignment horizontal="right" vertical="center"/>
    </xf>
    <xf numFmtId="3" fontId="1" fillId="28" borderId="182" xfId="51" applyNumberFormat="1" applyFont="1" applyFill="1" applyBorder="1" applyAlignment="1" applyProtection="1">
      <alignment horizontal="right" vertical="center"/>
    </xf>
    <xf numFmtId="0" fontId="36" fillId="28" borderId="10" xfId="51" applyFont="1" applyFill="1" applyBorder="1" applyAlignment="1" applyProtection="1">
      <alignment horizontal="left" vertical="center"/>
    </xf>
    <xf numFmtId="3" fontId="37" fillId="28" borderId="13" xfId="51" applyNumberFormat="1" applyFont="1" applyFill="1" applyBorder="1" applyAlignment="1" applyProtection="1">
      <alignment horizontal="right" vertical="center"/>
    </xf>
    <xf numFmtId="3" fontId="37" fillId="28" borderId="181" xfId="51" applyNumberFormat="1" applyFont="1" applyFill="1" applyBorder="1" applyAlignment="1" applyProtection="1">
      <alignment horizontal="right" vertical="center"/>
    </xf>
    <xf numFmtId="3" fontId="37" fillId="28" borderId="182" xfId="51" applyNumberFormat="1" applyFont="1" applyFill="1" applyBorder="1" applyAlignment="1" applyProtection="1">
      <alignment horizontal="right" vertical="center"/>
    </xf>
    <xf numFmtId="0" fontId="7" fillId="28" borderId="183" xfId="51" applyFont="1" applyFill="1" applyBorder="1" applyAlignment="1" applyProtection="1">
      <alignment horizontal="left" vertical="center"/>
    </xf>
    <xf numFmtId="49" fontId="7" fillId="28" borderId="184" xfId="51" applyNumberFormat="1" applyFont="1" applyFill="1" applyBorder="1" applyAlignment="1" applyProtection="1">
      <alignment horizontal="left" vertical="top"/>
    </xf>
    <xf numFmtId="3" fontId="37" fillId="28" borderId="184" xfId="51" applyNumberFormat="1" applyFont="1" applyFill="1" applyBorder="1" applyAlignment="1" applyProtection="1">
      <alignment horizontal="right" vertical="center"/>
    </xf>
    <xf numFmtId="3" fontId="37" fillId="28" borderId="185" xfId="51" applyNumberFormat="1" applyFont="1" applyFill="1" applyBorder="1" applyAlignment="1" applyProtection="1">
      <alignment horizontal="right" vertical="center"/>
    </xf>
    <xf numFmtId="0" fontId="7" fillId="28" borderId="186" xfId="51" applyFont="1" applyFill="1" applyBorder="1" applyAlignment="1" applyProtection="1">
      <alignment horizontal="left" vertical="center"/>
    </xf>
    <xf numFmtId="49" fontId="7" fillId="28" borderId="187" xfId="51" applyNumberFormat="1" applyFont="1" applyFill="1" applyBorder="1" applyAlignment="1" applyProtection="1">
      <alignment horizontal="left" vertical="top"/>
    </xf>
    <xf numFmtId="3" fontId="1" fillId="28" borderId="187" xfId="51" applyNumberFormat="1" applyFont="1" applyFill="1" applyBorder="1" applyAlignment="1" applyProtection="1">
      <alignment horizontal="right" vertical="center"/>
    </xf>
    <xf numFmtId="3" fontId="1" fillId="28" borderId="188" xfId="51" applyNumberFormat="1" applyFont="1" applyFill="1" applyBorder="1" applyAlignment="1" applyProtection="1">
      <alignment horizontal="right" vertical="center"/>
    </xf>
    <xf numFmtId="3" fontId="1" fillId="28" borderId="184" xfId="51" applyNumberFormat="1" applyFont="1" applyFill="1" applyBorder="1" applyAlignment="1" applyProtection="1">
      <alignment horizontal="right" vertical="center"/>
    </xf>
    <xf numFmtId="3" fontId="1" fillId="28" borderId="185" xfId="51" applyNumberFormat="1" applyFont="1" applyFill="1" applyBorder="1" applyAlignment="1" applyProtection="1">
      <alignment horizontal="right" vertical="center"/>
    </xf>
    <xf numFmtId="3" fontId="37" fillId="28" borderId="190" xfId="51" applyNumberFormat="1" applyFont="1" applyFill="1" applyBorder="1" applyAlignment="1" applyProtection="1">
      <alignment vertical="center"/>
    </xf>
    <xf numFmtId="3" fontId="37" fillId="28" borderId="191" xfId="51" applyNumberFormat="1" applyFont="1" applyFill="1" applyBorder="1" applyAlignment="1" applyProtection="1">
      <alignment vertical="center"/>
    </xf>
    <xf numFmtId="3" fontId="1" fillId="28" borderId="190" xfId="51" applyNumberFormat="1" applyFont="1" applyFill="1" applyBorder="1" applyAlignment="1" applyProtection="1">
      <alignment vertical="center"/>
    </xf>
    <xf numFmtId="3" fontId="1" fillId="28" borderId="191" xfId="51" applyNumberFormat="1" applyFont="1" applyFill="1" applyBorder="1" applyAlignment="1" applyProtection="1">
      <alignment vertical="center"/>
    </xf>
    <xf numFmtId="3" fontId="37" fillId="28" borderId="181" xfId="42" applyNumberFormat="1" applyFont="1" applyFill="1" applyBorder="1" applyAlignment="1" applyProtection="1">
      <alignment horizontal="right" vertical="center"/>
    </xf>
    <xf numFmtId="3" fontId="37" fillId="28" borderId="182" xfId="42" applyNumberFormat="1" applyFont="1" applyFill="1" applyBorder="1" applyAlignment="1" applyProtection="1">
      <alignment horizontal="right" vertical="center"/>
    </xf>
    <xf numFmtId="49" fontId="38" fillId="28" borderId="181" xfId="42" applyNumberFormat="1" applyFont="1" applyFill="1" applyBorder="1" applyAlignment="1" applyProtection="1">
      <alignment horizontal="left" vertical="top"/>
    </xf>
    <xf numFmtId="3" fontId="37" fillId="0" borderId="171" xfId="42" applyNumberFormat="1" applyFont="1" applyBorder="1" applyAlignment="1" applyProtection="1">
      <alignment horizontal="right" vertical="center"/>
    </xf>
    <xf numFmtId="3" fontId="37" fillId="28" borderId="184" xfId="42" applyNumberFormat="1" applyFont="1" applyFill="1" applyBorder="1" applyAlignment="1" applyProtection="1">
      <alignment horizontal="right" vertical="center"/>
    </xf>
    <xf numFmtId="3" fontId="37" fillId="28" borderId="185" xfId="42" applyNumberFormat="1" applyFont="1" applyFill="1" applyBorder="1" applyAlignment="1" applyProtection="1">
      <alignment horizontal="right" vertical="center"/>
    </xf>
    <xf numFmtId="3" fontId="37" fillId="28" borderId="190" xfId="42" applyNumberFormat="1" applyFont="1" applyFill="1" applyBorder="1" applyAlignment="1" applyProtection="1">
      <alignment vertical="center"/>
    </xf>
    <xf numFmtId="3" fontId="37" fillId="28" borderId="191" xfId="42" applyNumberFormat="1" applyFont="1" applyFill="1" applyBorder="1" applyAlignment="1" applyProtection="1">
      <alignment vertical="center"/>
    </xf>
    <xf numFmtId="3" fontId="1" fillId="0" borderId="171" xfId="42" applyNumberFormat="1" applyFont="1" applyBorder="1" applyAlignment="1" applyProtection="1">
      <alignment horizontal="right" vertical="center"/>
    </xf>
    <xf numFmtId="0" fontId="7" fillId="28" borderId="189" xfId="42" applyFont="1" applyFill="1" applyBorder="1" applyAlignment="1" applyProtection="1">
      <alignment horizontal="left" vertical="center"/>
    </xf>
    <xf numFmtId="49" fontId="7" fillId="28" borderId="192" xfId="42" applyNumberFormat="1" applyFont="1" applyFill="1" applyBorder="1" applyAlignment="1" applyProtection="1">
      <alignment horizontal="left" vertical="top"/>
    </xf>
    <xf numFmtId="3" fontId="1" fillId="28" borderId="192" xfId="42" applyNumberFormat="1" applyFont="1" applyFill="1" applyBorder="1" applyAlignment="1" applyProtection="1">
      <alignment horizontal="right" vertical="center"/>
    </xf>
    <xf numFmtId="3" fontId="1" fillId="28" borderId="191" xfId="42" applyNumberFormat="1" applyFont="1" applyFill="1" applyBorder="1" applyAlignment="1" applyProtection="1">
      <alignment horizontal="right" vertical="center"/>
    </xf>
    <xf numFmtId="181" fontId="0" fillId="0" borderId="109" xfId="33" applyNumberFormat="1" applyFont="1" applyFill="1" applyBorder="1" applyAlignment="1">
      <alignment vertical="center"/>
    </xf>
    <xf numFmtId="0" fontId="7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0" fontId="0" fillId="0" borderId="0" xfId="0" applyFont="1" applyBorder="1" applyAlignment="1" applyProtection="1"/>
    <xf numFmtId="0" fontId="7" fillId="0" borderId="30" xfId="0" applyFont="1" applyBorder="1" applyAlignment="1" applyProtection="1">
      <alignment horizontal="center" vertical="center"/>
    </xf>
    <xf numFmtId="49" fontId="7" fillId="0" borderId="169" xfId="0" applyNumberFormat="1" applyFont="1" applyBorder="1" applyAlignment="1" applyProtection="1">
      <alignment horizontal="center" vertical="top"/>
    </xf>
    <xf numFmtId="49" fontId="7" fillId="0" borderId="170" xfId="0" applyNumberFormat="1" applyFont="1" applyBorder="1" applyAlignment="1" applyProtection="1">
      <alignment horizontal="center" vertical="top"/>
    </xf>
    <xf numFmtId="0" fontId="7" fillId="0" borderId="29" xfId="0" applyFont="1" applyBorder="1" applyAlignment="1" applyProtection="1">
      <alignment horizontal="center" vertical="center"/>
    </xf>
    <xf numFmtId="49" fontId="7" fillId="0" borderId="171" xfId="0" applyNumberFormat="1" applyFont="1" applyBorder="1" applyAlignment="1" applyProtection="1">
      <alignment horizontal="left" vertical="top"/>
    </xf>
    <xf numFmtId="182" fontId="7" fillId="0" borderId="172" xfId="0" applyNumberFormat="1" applyFont="1" applyBorder="1" applyAlignment="1" applyProtection="1">
      <alignment horizontal="center" vertical="top"/>
    </xf>
    <xf numFmtId="49" fontId="7" fillId="0" borderId="173" xfId="0" applyNumberFormat="1" applyFont="1" applyBorder="1" applyAlignment="1" applyProtection="1">
      <alignment horizontal="center" vertical="top"/>
    </xf>
    <xf numFmtId="0" fontId="7" fillId="0" borderId="174" xfId="0" applyFont="1" applyBorder="1" applyAlignment="1" applyProtection="1">
      <alignment horizontal="center" vertical="center"/>
    </xf>
    <xf numFmtId="49" fontId="7" fillId="0" borderId="175" xfId="0" applyNumberFormat="1" applyFont="1" applyBorder="1" applyAlignment="1" applyProtection="1">
      <alignment horizontal="left" vertical="top"/>
    </xf>
    <xf numFmtId="49" fontId="7" fillId="0" borderId="176" xfId="0" applyNumberFormat="1" applyFont="1" applyBorder="1" applyAlignment="1" applyProtection="1">
      <alignment horizontal="left" vertical="top"/>
    </xf>
    <xf numFmtId="49" fontId="7" fillId="0" borderId="177" xfId="0" applyNumberFormat="1" applyFont="1" applyBorder="1" applyAlignment="1" applyProtection="1">
      <alignment horizontal="left" vertical="top"/>
    </xf>
    <xf numFmtId="0" fontId="7" fillId="28" borderId="178" xfId="0" applyFont="1" applyFill="1" applyBorder="1" applyAlignment="1" applyProtection="1">
      <alignment horizontal="left" vertical="center"/>
    </xf>
    <xf numFmtId="49" fontId="7" fillId="28" borderId="179" xfId="0" applyNumberFormat="1" applyFont="1" applyFill="1" applyBorder="1" applyAlignment="1" applyProtection="1">
      <alignment horizontal="left" vertical="top"/>
    </xf>
    <xf numFmtId="3" fontId="1" fillId="28" borderId="179" xfId="0" applyNumberFormat="1" applyFont="1" applyFill="1" applyBorder="1" applyAlignment="1" applyProtection="1">
      <alignment horizontal="right" vertical="center"/>
    </xf>
    <xf numFmtId="3" fontId="1" fillId="28" borderId="180" xfId="0" applyNumberFormat="1" applyFont="1" applyFill="1" applyBorder="1" applyAlignment="1" applyProtection="1">
      <alignment horizontal="right" vertical="center"/>
    </xf>
    <xf numFmtId="0" fontId="7" fillId="28" borderId="29" xfId="0" applyFont="1" applyFill="1" applyBorder="1" applyAlignment="1" applyProtection="1">
      <alignment horizontal="left" vertical="center"/>
    </xf>
    <xf numFmtId="49" fontId="7" fillId="28" borderId="181" xfId="0" applyNumberFormat="1" applyFont="1" applyFill="1" applyBorder="1" applyAlignment="1" applyProtection="1">
      <alignment horizontal="left" vertical="top"/>
    </xf>
    <xf numFmtId="3" fontId="1" fillId="28" borderId="181" xfId="0" applyNumberFormat="1" applyFont="1" applyFill="1" applyBorder="1" applyAlignment="1" applyProtection="1">
      <alignment horizontal="right" vertical="center"/>
    </xf>
    <xf numFmtId="3" fontId="1" fillId="28" borderId="182" xfId="0" applyNumberFormat="1" applyFont="1" applyFill="1" applyBorder="1" applyAlignment="1" applyProtection="1">
      <alignment horizontal="right" vertical="center"/>
    </xf>
    <xf numFmtId="0" fontId="7" fillId="28" borderId="183" xfId="0" applyFont="1" applyFill="1" applyBorder="1" applyAlignment="1" applyProtection="1">
      <alignment horizontal="left" vertical="center"/>
    </xf>
    <xf numFmtId="49" fontId="7" fillId="28" borderId="184" xfId="0" applyNumberFormat="1" applyFont="1" applyFill="1" applyBorder="1" applyAlignment="1" applyProtection="1">
      <alignment horizontal="left" vertical="top"/>
    </xf>
    <xf numFmtId="3" fontId="1" fillId="28" borderId="184" xfId="0" applyNumberFormat="1" applyFont="1" applyFill="1" applyBorder="1" applyAlignment="1" applyProtection="1">
      <alignment horizontal="right" vertical="center"/>
    </xf>
    <xf numFmtId="3" fontId="1" fillId="28" borderId="185" xfId="0" applyNumberFormat="1" applyFont="1" applyFill="1" applyBorder="1" applyAlignment="1" applyProtection="1">
      <alignment horizontal="right" vertical="center"/>
    </xf>
    <xf numFmtId="0" fontId="7" fillId="28" borderId="186" xfId="0" applyFont="1" applyFill="1" applyBorder="1" applyAlignment="1" applyProtection="1">
      <alignment horizontal="left" vertical="center"/>
    </xf>
    <xf numFmtId="49" fontId="7" fillId="28" borderId="187" xfId="0" applyNumberFormat="1" applyFont="1" applyFill="1" applyBorder="1" applyAlignment="1" applyProtection="1">
      <alignment horizontal="left" vertical="top"/>
    </xf>
    <xf numFmtId="3" fontId="1" fillId="28" borderId="187" xfId="0" applyNumberFormat="1" applyFont="1" applyFill="1" applyBorder="1" applyAlignment="1" applyProtection="1">
      <alignment horizontal="right" vertical="center"/>
    </xf>
    <xf numFmtId="3" fontId="1" fillId="28" borderId="188" xfId="0" applyNumberFormat="1" applyFont="1" applyFill="1" applyBorder="1" applyAlignment="1" applyProtection="1">
      <alignment horizontal="right" vertical="center"/>
    </xf>
    <xf numFmtId="3" fontId="1" fillId="28" borderId="190" xfId="0" applyNumberFormat="1" applyFont="1" applyFill="1" applyBorder="1" applyAlignment="1" applyProtection="1">
      <alignment vertical="center"/>
    </xf>
    <xf numFmtId="3" fontId="1" fillId="28" borderId="191" xfId="0" applyNumberFormat="1" applyFont="1" applyFill="1" applyBorder="1" applyAlignment="1" applyProtection="1">
      <alignment vertical="center"/>
    </xf>
    <xf numFmtId="10" fontId="0" fillId="0" borderId="0" xfId="0" applyNumberFormat="1" applyFont="1" applyFill="1" applyBorder="1" applyAlignment="1">
      <alignment horizontal="right" vertical="center"/>
    </xf>
    <xf numFmtId="38" fontId="0" fillId="0" borderId="0" xfId="33" applyFont="1" applyFill="1" applyBorder="1">
      <alignment vertical="center"/>
    </xf>
    <xf numFmtId="3" fontId="39" fillId="28" borderId="182" xfId="42" applyNumberFormat="1" applyFont="1" applyFill="1" applyBorder="1" applyAlignment="1" applyProtection="1">
      <alignment horizontal="right" vertical="center"/>
    </xf>
    <xf numFmtId="0" fontId="38" fillId="28" borderId="10" xfId="42" applyFont="1" applyFill="1" applyBorder="1" applyAlignment="1" applyProtection="1">
      <alignment horizontal="left" vertical="center"/>
    </xf>
    <xf numFmtId="3" fontId="39" fillId="28" borderId="13" xfId="42" applyNumberFormat="1" applyFont="1" applyFill="1" applyBorder="1" applyAlignment="1" applyProtection="1">
      <alignment horizontal="right" vertical="center"/>
    </xf>
    <xf numFmtId="3" fontId="39" fillId="28" borderId="181" xfId="42" applyNumberFormat="1" applyFont="1" applyFill="1" applyBorder="1" applyAlignment="1" applyProtection="1">
      <alignment horizontal="right" vertical="center"/>
    </xf>
    <xf numFmtId="3" fontId="39" fillId="28" borderId="184" xfId="42" applyNumberFormat="1" applyFont="1" applyFill="1" applyBorder="1" applyAlignment="1" applyProtection="1">
      <alignment horizontal="right" vertical="center"/>
    </xf>
    <xf numFmtId="3" fontId="39" fillId="28" borderId="185" xfId="42" applyNumberFormat="1" applyFont="1" applyFill="1" applyBorder="1" applyAlignment="1" applyProtection="1">
      <alignment horizontal="right" vertical="center"/>
    </xf>
    <xf numFmtId="3" fontId="39" fillId="28" borderId="190" xfId="42" applyNumberFormat="1" applyFont="1" applyFill="1" applyBorder="1" applyAlignment="1" applyProtection="1">
      <alignment vertical="center"/>
    </xf>
    <xf numFmtId="3" fontId="39" fillId="28" borderId="191" xfId="42" applyNumberFormat="1" applyFont="1" applyFill="1" applyBorder="1" applyAlignment="1" applyProtection="1">
      <alignment vertical="center"/>
    </xf>
    <xf numFmtId="3" fontId="40" fillId="28" borderId="184" xfId="42" applyNumberFormat="1" applyFont="1" applyFill="1" applyBorder="1" applyAlignment="1" applyProtection="1">
      <alignment horizontal="right" vertical="center"/>
    </xf>
    <xf numFmtId="3" fontId="40" fillId="28" borderId="185" xfId="42" applyNumberFormat="1" applyFont="1" applyFill="1" applyBorder="1" applyAlignment="1" applyProtection="1">
      <alignment horizontal="right" vertical="center"/>
    </xf>
    <xf numFmtId="3" fontId="40" fillId="28" borderId="190" xfId="42" applyNumberFormat="1" applyFont="1" applyFill="1" applyBorder="1" applyAlignment="1" applyProtection="1">
      <alignment vertical="center"/>
    </xf>
    <xf numFmtId="3" fontId="40" fillId="28" borderId="191" xfId="42" applyNumberFormat="1" applyFont="1" applyFill="1" applyBorder="1" applyAlignment="1" applyProtection="1">
      <alignment vertical="center"/>
    </xf>
    <xf numFmtId="0" fontId="41" fillId="0" borderId="140" xfId="0" applyFont="1" applyFill="1" applyBorder="1" applyAlignment="1">
      <alignment horizontal="left" vertical="center" wrapText="1" shrinkToFit="1"/>
    </xf>
    <xf numFmtId="0" fontId="7" fillId="28" borderId="189" xfId="0" applyFont="1" applyFill="1" applyBorder="1" applyAlignment="1" applyProtection="1">
      <alignment horizontal="left" vertical="center"/>
    </xf>
    <xf numFmtId="49" fontId="7" fillId="28" borderId="192" xfId="0" applyNumberFormat="1" applyFont="1" applyFill="1" applyBorder="1" applyAlignment="1" applyProtection="1">
      <alignment horizontal="left" vertical="top"/>
    </xf>
    <xf numFmtId="3" fontId="1" fillId="28" borderId="192" xfId="0" applyNumberFormat="1" applyFont="1" applyFill="1" applyBorder="1" applyAlignment="1" applyProtection="1">
      <alignment horizontal="right" vertical="center"/>
    </xf>
    <xf numFmtId="3" fontId="1" fillId="28" borderId="191" xfId="0" applyNumberFormat="1" applyFont="1" applyFill="1" applyBorder="1" applyAlignment="1" applyProtection="1">
      <alignment horizontal="right" vertical="center"/>
    </xf>
    <xf numFmtId="0" fontId="42" fillId="0" borderId="0" xfId="42" applyFont="1" applyBorder="1" applyAlignment="1" applyProtection="1">
      <alignment horizontal="center" vertical="center"/>
    </xf>
    <xf numFmtId="0" fontId="30" fillId="0" borderId="0" xfId="42" applyFont="1" applyBorder="1" applyAlignment="1" applyProtection="1">
      <alignment vertical="center"/>
    </xf>
    <xf numFmtId="0" fontId="30" fillId="0" borderId="0" xfId="42" applyFont="1" applyBorder="1" applyAlignment="1" applyProtection="1">
      <alignment horizontal="right" vertical="center"/>
    </xf>
    <xf numFmtId="0" fontId="42" fillId="0" borderId="30" xfId="42" applyFont="1" applyBorder="1" applyAlignment="1" applyProtection="1">
      <alignment horizontal="center" vertical="center"/>
    </xf>
    <xf numFmtId="49" fontId="42" fillId="0" borderId="169" xfId="42" applyNumberFormat="1" applyFont="1" applyBorder="1" applyAlignment="1" applyProtection="1">
      <alignment horizontal="center" vertical="top"/>
    </xf>
    <xf numFmtId="49" fontId="42" fillId="0" borderId="170" xfId="42" applyNumberFormat="1" applyFont="1" applyBorder="1" applyAlignment="1" applyProtection="1">
      <alignment horizontal="center" vertical="top"/>
    </xf>
    <xf numFmtId="0" fontId="42" fillId="0" borderId="29" xfId="42" applyFont="1" applyBorder="1" applyAlignment="1" applyProtection="1">
      <alignment horizontal="center" vertical="center"/>
    </xf>
    <xf numFmtId="49" fontId="42" fillId="0" borderId="171" xfId="42" applyNumberFormat="1" applyFont="1" applyBorder="1" applyAlignment="1" applyProtection="1">
      <alignment horizontal="left" vertical="top"/>
    </xf>
    <xf numFmtId="182" fontId="42" fillId="0" borderId="172" xfId="42" applyNumberFormat="1" applyFont="1" applyBorder="1" applyAlignment="1" applyProtection="1">
      <alignment horizontal="center" vertical="top"/>
    </xf>
    <xf numFmtId="49" fontId="42" fillId="0" borderId="173" xfId="42" applyNumberFormat="1" applyFont="1" applyBorder="1" applyAlignment="1" applyProtection="1">
      <alignment horizontal="center" vertical="top"/>
    </xf>
    <xf numFmtId="0" fontId="42" fillId="0" borderId="174" xfId="42" applyFont="1" applyBorder="1" applyAlignment="1" applyProtection="1">
      <alignment horizontal="center" vertical="center"/>
    </xf>
    <xf numFmtId="49" fontId="42" fillId="0" borderId="175" xfId="42" applyNumberFormat="1" applyFont="1" applyBorder="1" applyAlignment="1" applyProtection="1">
      <alignment horizontal="left" vertical="top"/>
    </xf>
    <xf numFmtId="49" fontId="42" fillId="0" borderId="176" xfId="42" applyNumberFormat="1" applyFont="1" applyBorder="1" applyAlignment="1" applyProtection="1">
      <alignment horizontal="left" vertical="top"/>
    </xf>
    <xf numFmtId="49" fontId="42" fillId="0" borderId="177" xfId="42" applyNumberFormat="1" applyFont="1" applyBorder="1" applyAlignment="1" applyProtection="1">
      <alignment horizontal="left" vertical="top"/>
    </xf>
    <xf numFmtId="0" fontId="42" fillId="28" borderId="178" xfId="42" applyFont="1" applyFill="1" applyBorder="1" applyAlignment="1" applyProtection="1">
      <alignment horizontal="left" vertical="center"/>
    </xf>
    <xf numFmtId="49" fontId="42" fillId="28" borderId="179" xfId="42" applyNumberFormat="1" applyFont="1" applyFill="1" applyBorder="1" applyAlignment="1" applyProtection="1">
      <alignment horizontal="left" vertical="top"/>
    </xf>
    <xf numFmtId="3" fontId="30" fillId="28" borderId="179" xfId="42" applyNumberFormat="1" applyFont="1" applyFill="1" applyBorder="1" applyAlignment="1" applyProtection="1">
      <alignment horizontal="right" vertical="center"/>
    </xf>
    <xf numFmtId="3" fontId="30" fillId="28" borderId="180" xfId="42" applyNumberFormat="1" applyFont="1" applyFill="1" applyBorder="1" applyAlignment="1" applyProtection="1">
      <alignment horizontal="right" vertical="center"/>
    </xf>
    <xf numFmtId="0" fontId="42" fillId="28" borderId="29" xfId="42" applyFont="1" applyFill="1" applyBorder="1" applyAlignment="1" applyProtection="1">
      <alignment horizontal="left" vertical="center"/>
    </xf>
    <xf numFmtId="49" fontId="42" fillId="28" borderId="181" xfId="42" applyNumberFormat="1" applyFont="1" applyFill="1" applyBorder="1" applyAlignment="1" applyProtection="1">
      <alignment horizontal="left" vertical="top"/>
    </xf>
    <xf numFmtId="3" fontId="30" fillId="28" borderId="181" xfId="42" applyNumberFormat="1" applyFont="1" applyFill="1" applyBorder="1" applyAlignment="1" applyProtection="1">
      <alignment horizontal="right" vertical="center"/>
    </xf>
    <xf numFmtId="3" fontId="30" fillId="28" borderId="182" xfId="42" applyNumberFormat="1" applyFont="1" applyFill="1" applyBorder="1" applyAlignment="1" applyProtection="1">
      <alignment horizontal="right" vertical="center"/>
    </xf>
    <xf numFmtId="0" fontId="42" fillId="28" borderId="183" xfId="42" applyFont="1" applyFill="1" applyBorder="1" applyAlignment="1" applyProtection="1">
      <alignment horizontal="left" vertical="center"/>
    </xf>
    <xf numFmtId="49" fontId="42" fillId="28" borderId="184" xfId="42" applyNumberFormat="1" applyFont="1" applyFill="1" applyBorder="1" applyAlignment="1" applyProtection="1">
      <alignment horizontal="left" vertical="top"/>
    </xf>
    <xf numFmtId="3" fontId="30" fillId="28" borderId="184" xfId="42" applyNumberFormat="1" applyFont="1" applyFill="1" applyBorder="1" applyAlignment="1" applyProtection="1">
      <alignment horizontal="right" vertical="center"/>
    </xf>
    <xf numFmtId="3" fontId="30" fillId="28" borderId="185" xfId="42" applyNumberFormat="1" applyFont="1" applyFill="1" applyBorder="1" applyAlignment="1" applyProtection="1">
      <alignment horizontal="right" vertical="center"/>
    </xf>
    <xf numFmtId="0" fontId="42" fillId="28" borderId="189" xfId="42" applyFont="1" applyFill="1" applyBorder="1" applyAlignment="1" applyProtection="1">
      <alignment horizontal="left" vertical="center"/>
    </xf>
    <xf numFmtId="49" fontId="42" fillId="28" borderId="192" xfId="42" applyNumberFormat="1" applyFont="1" applyFill="1" applyBorder="1" applyAlignment="1" applyProtection="1">
      <alignment horizontal="left" vertical="top"/>
    </xf>
    <xf numFmtId="3" fontId="30" fillId="28" borderId="192" xfId="42" applyNumberFormat="1" applyFont="1" applyFill="1" applyBorder="1" applyAlignment="1" applyProtection="1">
      <alignment horizontal="right" vertical="center"/>
    </xf>
    <xf numFmtId="3" fontId="30" fillId="28" borderId="191" xfId="42" applyNumberFormat="1" applyFont="1" applyFill="1" applyBorder="1" applyAlignment="1" applyProtection="1">
      <alignment horizontal="right" vertical="center"/>
    </xf>
    <xf numFmtId="0" fontId="42" fillId="28" borderId="186" xfId="42" applyFont="1" applyFill="1" applyBorder="1" applyAlignment="1" applyProtection="1">
      <alignment horizontal="left" vertical="center"/>
    </xf>
    <xf numFmtId="49" fontId="42" fillId="28" borderId="187" xfId="42" applyNumberFormat="1" applyFont="1" applyFill="1" applyBorder="1" applyAlignment="1" applyProtection="1">
      <alignment horizontal="left" vertical="top"/>
    </xf>
    <xf numFmtId="3" fontId="30" fillId="28" borderId="187" xfId="42" applyNumberFormat="1" applyFont="1" applyFill="1" applyBorder="1" applyAlignment="1" applyProtection="1">
      <alignment horizontal="right" vertical="center"/>
    </xf>
    <xf numFmtId="3" fontId="30" fillId="28" borderId="188" xfId="42" applyNumberFormat="1" applyFont="1" applyFill="1" applyBorder="1" applyAlignment="1" applyProtection="1">
      <alignment horizontal="right" vertical="center"/>
    </xf>
    <xf numFmtId="3" fontId="30" fillId="28" borderId="190" xfId="42" applyNumberFormat="1" applyFont="1" applyFill="1" applyBorder="1" applyAlignment="1" applyProtection="1">
      <alignment vertical="center"/>
    </xf>
    <xf numFmtId="3" fontId="30" fillId="28" borderId="191" xfId="42" applyNumberFormat="1" applyFont="1" applyFill="1" applyBorder="1" applyAlignment="1" applyProtection="1">
      <alignment vertical="center"/>
    </xf>
    <xf numFmtId="0" fontId="0" fillId="0" borderId="152" xfId="0" applyFont="1" applyFill="1" applyBorder="1" applyAlignment="1">
      <alignment horizontal="center" vertical="center" wrapText="1" shrinkToFit="1"/>
    </xf>
    <xf numFmtId="0" fontId="0" fillId="0" borderId="153" xfId="0" applyFont="1" applyFill="1" applyBorder="1" applyAlignment="1">
      <alignment horizontal="center" vertical="center" wrapText="1" shrinkToFit="1"/>
    </xf>
    <xf numFmtId="0" fontId="0" fillId="0" borderId="154" xfId="0" applyFont="1" applyFill="1" applyBorder="1" applyAlignment="1">
      <alignment horizontal="center" vertical="center" wrapText="1" shrinkToFit="1"/>
    </xf>
    <xf numFmtId="0" fontId="0" fillId="0" borderId="155" xfId="0" applyFont="1" applyFill="1" applyBorder="1" applyAlignment="1">
      <alignment horizontal="center" vertical="center" wrapText="1" shrinkToFit="1"/>
    </xf>
    <xf numFmtId="0" fontId="0" fillId="0" borderId="105" xfId="0" applyFont="1" applyFill="1" applyBorder="1" applyAlignment="1">
      <alignment horizontal="center" vertical="center" wrapText="1" shrinkToFit="1"/>
    </xf>
    <xf numFmtId="0" fontId="0" fillId="0" borderId="16" xfId="0" applyFont="1" applyFill="1" applyBorder="1" applyAlignment="1">
      <alignment horizontal="center" vertical="center" wrapText="1" shrinkToFit="1"/>
    </xf>
    <xf numFmtId="0" fontId="0" fillId="0" borderId="51" xfId="0" applyFont="1" applyFill="1" applyBorder="1" applyAlignment="1">
      <alignment horizontal="center" vertical="center" wrapText="1" shrinkToFit="1"/>
    </xf>
    <xf numFmtId="0" fontId="0" fillId="0" borderId="115" xfId="0" applyFont="1" applyFill="1" applyBorder="1" applyAlignment="1">
      <alignment horizontal="center" vertical="center" wrapText="1" shrinkToFit="1"/>
    </xf>
    <xf numFmtId="0" fontId="0" fillId="0" borderId="156" xfId="0" applyFont="1" applyFill="1" applyBorder="1" applyAlignment="1">
      <alignment horizontal="center" vertical="center" wrapText="1" shrinkToFit="1"/>
    </xf>
    <xf numFmtId="0" fontId="0" fillId="0" borderId="133" xfId="0" applyFont="1" applyFill="1" applyBorder="1" applyAlignment="1">
      <alignment horizontal="center" vertical="center" wrapText="1" shrinkToFit="1"/>
    </xf>
    <xf numFmtId="0" fontId="0" fillId="0" borderId="151" xfId="0" applyFont="1" applyFill="1" applyBorder="1" applyAlignment="1">
      <alignment horizontal="center" vertical="center" wrapText="1" shrinkToFit="1"/>
    </xf>
    <xf numFmtId="0" fontId="0" fillId="0" borderId="128" xfId="0" applyFont="1" applyFill="1" applyBorder="1" applyAlignment="1">
      <alignment horizontal="center" vertical="center" wrapText="1" shrinkToFit="1"/>
    </xf>
    <xf numFmtId="0" fontId="0" fillId="0" borderId="50" xfId="0" applyFont="1" applyFill="1" applyBorder="1" applyAlignment="1">
      <alignment horizontal="center" vertical="center" wrapText="1" shrinkToFit="1"/>
    </xf>
    <xf numFmtId="0" fontId="0" fillId="0" borderId="36" xfId="0" applyFont="1" applyFill="1" applyBorder="1" applyAlignment="1">
      <alignment horizontal="center" vertical="center" wrapText="1" shrinkToFit="1"/>
    </xf>
    <xf numFmtId="0" fontId="0" fillId="0" borderId="69" xfId="0" applyFont="1" applyFill="1" applyBorder="1" applyAlignment="1">
      <alignment horizontal="center" vertical="center" wrapText="1" shrinkToFit="1"/>
    </xf>
    <xf numFmtId="0" fontId="0" fillId="0" borderId="0" xfId="0" applyFont="1" applyFill="1" applyBorder="1" applyAlignment="1">
      <alignment horizontal="center" vertical="center" wrapText="1" shrinkToFit="1"/>
    </xf>
    <xf numFmtId="0" fontId="0" fillId="0" borderId="0" xfId="0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/>
    </xf>
    <xf numFmtId="0" fontId="0" fillId="0" borderId="0" xfId="0" applyAlignment="1">
      <alignment vertical="center" wrapText="1"/>
    </xf>
    <xf numFmtId="0" fontId="1" fillId="24" borderId="43" xfId="0" applyFont="1" applyFill="1" applyBorder="1" applyAlignment="1">
      <alignment horizontal="center" vertical="center" wrapText="1" shrinkToFit="1"/>
    </xf>
    <xf numFmtId="0" fontId="1" fillId="0" borderId="157" xfId="0" applyFont="1" applyBorder="1" applyAlignment="1">
      <alignment horizontal="center" vertical="center" shrinkToFit="1"/>
    </xf>
    <xf numFmtId="0" fontId="1" fillId="0" borderId="158" xfId="0" applyFont="1" applyBorder="1" applyAlignment="1">
      <alignment horizontal="center" vertical="center" shrinkToFit="1"/>
    </xf>
    <xf numFmtId="0" fontId="1" fillId="24" borderId="157" xfId="0" applyFont="1" applyFill="1" applyBorder="1" applyAlignment="1">
      <alignment horizontal="center" vertical="center" wrapText="1" shrinkToFit="1"/>
    </xf>
    <xf numFmtId="0" fontId="1" fillId="24" borderId="158" xfId="0" applyFont="1" applyFill="1" applyBorder="1" applyAlignment="1">
      <alignment horizontal="center" vertical="center" wrapText="1" shrinkToFit="1"/>
    </xf>
    <xf numFmtId="0" fontId="0" fillId="0" borderId="34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61" xfId="0" applyBorder="1" applyAlignment="1">
      <alignment vertical="center" wrapText="1"/>
    </xf>
    <xf numFmtId="0" fontId="0" fillId="0" borderId="39" xfId="0" applyBorder="1" applyAlignment="1">
      <alignment vertical="center"/>
    </xf>
    <xf numFmtId="0" fontId="0" fillId="33" borderId="71" xfId="0" applyFont="1" applyFill="1" applyBorder="1" applyAlignment="1">
      <alignment horizontal="center" vertical="center" wrapText="1"/>
    </xf>
    <xf numFmtId="0" fontId="0" fillId="33" borderId="32" xfId="0" applyFill="1" applyBorder="1" applyAlignment="1">
      <alignment horizontal="center" vertical="center"/>
    </xf>
    <xf numFmtId="0" fontId="0" fillId="33" borderId="96" xfId="0" applyFill="1" applyBorder="1" applyAlignment="1">
      <alignment horizontal="center" vertical="center"/>
    </xf>
    <xf numFmtId="0" fontId="0" fillId="33" borderId="71" xfId="0" applyFont="1" applyFill="1" applyBorder="1" applyAlignment="1">
      <alignment horizontal="center" vertical="center"/>
    </xf>
    <xf numFmtId="0" fontId="1" fillId="27" borderId="159" xfId="0" applyFont="1" applyFill="1" applyBorder="1" applyAlignment="1">
      <alignment horizontal="center" vertical="center"/>
    </xf>
    <xf numFmtId="0" fontId="0" fillId="0" borderId="115" xfId="0" applyBorder="1" applyAlignment="1">
      <alignment horizontal="center" vertical="center"/>
    </xf>
    <xf numFmtId="0" fontId="0" fillId="0" borderId="160" xfId="0" applyBorder="1" applyAlignment="1">
      <alignment horizontal="center" vertical="center"/>
    </xf>
    <xf numFmtId="0" fontId="1" fillId="30" borderId="159" xfId="0" applyFont="1" applyFill="1" applyBorder="1" applyAlignment="1">
      <alignment horizontal="center" vertical="center"/>
    </xf>
    <xf numFmtId="0" fontId="0" fillId="30" borderId="115" xfId="0" applyFill="1" applyBorder="1" applyAlignment="1">
      <alignment horizontal="center" vertical="center"/>
    </xf>
    <xf numFmtId="0" fontId="0" fillId="30" borderId="160" xfId="0" applyFill="1" applyBorder="1" applyAlignment="1">
      <alignment horizontal="center" vertical="center"/>
    </xf>
    <xf numFmtId="0" fontId="0" fillId="0" borderId="50" xfId="0" applyFont="1" applyFill="1" applyBorder="1" applyAlignment="1">
      <alignment horizontal="center" vertical="center" wrapText="1"/>
    </xf>
    <xf numFmtId="0" fontId="0" fillId="0" borderId="51" xfId="0" applyFont="1" applyFill="1" applyBorder="1" applyAlignment="1">
      <alignment horizontal="center" vertical="center" wrapText="1"/>
    </xf>
    <xf numFmtId="0" fontId="0" fillId="0" borderId="81" xfId="0" applyFont="1" applyFill="1" applyBorder="1" applyAlignment="1">
      <alignment horizontal="center" vertical="center" wrapText="1"/>
    </xf>
    <xf numFmtId="0" fontId="0" fillId="0" borderId="163" xfId="0" applyFont="1" applyFill="1" applyBorder="1" applyAlignment="1">
      <alignment horizontal="center" vertical="center" wrapText="1"/>
    </xf>
    <xf numFmtId="0" fontId="0" fillId="0" borderId="34" xfId="0" applyFont="1" applyFill="1" applyBorder="1" applyAlignment="1">
      <alignment horizontal="center" vertical="center" wrapText="1"/>
    </xf>
    <xf numFmtId="0" fontId="0" fillId="0" borderId="39" xfId="0" applyBorder="1" applyAlignment="1">
      <alignment horizontal="center" vertical="center"/>
    </xf>
    <xf numFmtId="0" fontId="0" fillId="0" borderId="147" xfId="0" applyBorder="1" applyAlignment="1">
      <alignment horizontal="center" vertical="center"/>
    </xf>
    <xf numFmtId="0" fontId="28" fillId="0" borderId="0" xfId="0" applyFont="1" applyAlignment="1">
      <alignment horizontal="right" vertical="top"/>
    </xf>
    <xf numFmtId="0" fontId="0" fillId="0" borderId="0" xfId="0" applyAlignment="1">
      <alignment vertical="center"/>
    </xf>
    <xf numFmtId="0" fontId="1" fillId="27" borderId="161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0" fillId="30" borderId="161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107" xfId="0" applyFont="1" applyFill="1" applyBorder="1" applyAlignment="1">
      <alignment horizontal="center" vertical="center" wrapText="1"/>
    </xf>
    <xf numFmtId="0" fontId="0" fillId="0" borderId="162" xfId="0" applyFont="1" applyFill="1" applyBorder="1" applyAlignment="1">
      <alignment vertical="center" wrapText="1"/>
    </xf>
    <xf numFmtId="0" fontId="4" fillId="0" borderId="0" xfId="0" applyFont="1" applyAlignment="1">
      <alignment horizontal="right" vertical="center"/>
    </xf>
    <xf numFmtId="0" fontId="28" fillId="0" borderId="0" xfId="0" applyFont="1" applyAlignment="1">
      <alignment horizontal="right" vertical="center"/>
    </xf>
    <xf numFmtId="0" fontId="0" fillId="0" borderId="0" xfId="0" applyFont="1" applyAlignment="1">
      <alignment horizontal="right" vertical="top"/>
    </xf>
    <xf numFmtId="0" fontId="0" fillId="0" borderId="0" xfId="0" applyAlignment="1">
      <alignment horizontal="right" vertical="top"/>
    </xf>
    <xf numFmtId="0" fontId="35" fillId="0" borderId="0" xfId="0" applyFont="1" applyAlignment="1">
      <alignment horizontal="right" vertical="top"/>
    </xf>
    <xf numFmtId="0" fontId="0" fillId="0" borderId="16" xfId="0" applyFill="1" applyBorder="1" applyAlignment="1">
      <alignment horizontal="left" vertical="center" wrapText="1"/>
    </xf>
    <xf numFmtId="0" fontId="0" fillId="0" borderId="16" xfId="0" applyBorder="1" applyAlignment="1">
      <alignment vertical="center" wrapText="1"/>
    </xf>
    <xf numFmtId="0" fontId="0" fillId="0" borderId="59" xfId="0" applyBorder="1" applyAlignment="1">
      <alignment vertical="center"/>
    </xf>
    <xf numFmtId="0" fontId="29" fillId="0" borderId="0" xfId="0" applyFont="1" applyAlignment="1">
      <alignment horizontal="right" vertical="center"/>
    </xf>
    <xf numFmtId="0" fontId="34" fillId="0" borderId="0" xfId="0" applyFont="1" applyAlignment="1">
      <alignment horizontal="right" vertical="center"/>
    </xf>
    <xf numFmtId="0" fontId="0" fillId="33" borderId="50" xfId="0" applyFill="1" applyBorder="1" applyAlignment="1">
      <alignment horizontal="center" vertical="center"/>
    </xf>
    <xf numFmtId="0" fontId="0" fillId="33" borderId="36" xfId="0" applyFill="1" applyBorder="1" applyAlignment="1">
      <alignment horizontal="center" vertical="center"/>
    </xf>
    <xf numFmtId="0" fontId="0" fillId="33" borderId="94" xfId="0" applyFill="1" applyBorder="1" applyAlignment="1">
      <alignment horizontal="center" vertical="center"/>
    </xf>
    <xf numFmtId="0" fontId="0" fillId="33" borderId="107" xfId="0" applyFill="1" applyBorder="1" applyAlignment="1">
      <alignment horizontal="center" vertical="center" wrapText="1"/>
    </xf>
    <xf numFmtId="0" fontId="0" fillId="33" borderId="162" xfId="0" applyFill="1" applyBorder="1" applyAlignment="1">
      <alignment horizontal="center" vertical="center"/>
    </xf>
    <xf numFmtId="0" fontId="0" fillId="0" borderId="47" xfId="0" applyFont="1" applyBorder="1" applyAlignment="1">
      <alignment vertical="center"/>
    </xf>
    <xf numFmtId="0" fontId="1" fillId="0" borderId="47" xfId="0" applyFont="1" applyBorder="1" applyAlignment="1">
      <alignment vertical="center"/>
    </xf>
    <xf numFmtId="0" fontId="0" fillId="0" borderId="164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6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33" borderId="34" xfId="0" applyFont="1" applyFill="1" applyBorder="1" applyAlignment="1">
      <alignment horizontal="center" vertical="center"/>
    </xf>
    <xf numFmtId="0" fontId="0" fillId="33" borderId="35" xfId="0" applyFill="1" applyBorder="1" applyAlignment="1">
      <alignment horizontal="center" vertical="center"/>
    </xf>
    <xf numFmtId="0" fontId="0" fillId="33" borderId="57" xfId="0" applyFont="1" applyFill="1" applyBorder="1" applyAlignment="1">
      <alignment horizontal="center" vertical="center"/>
    </xf>
    <xf numFmtId="0" fontId="0" fillId="33" borderId="166" xfId="0" applyFill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44" xfId="0" applyFont="1" applyBorder="1" applyAlignment="1">
      <alignment horizontal="center" vertical="center"/>
    </xf>
    <xf numFmtId="0" fontId="0" fillId="0" borderId="167" xfId="0" applyBorder="1" applyAlignment="1">
      <alignment horizontal="center" vertical="center"/>
    </xf>
    <xf numFmtId="0" fontId="0" fillId="0" borderId="71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168" xfId="0" applyBorder="1" applyAlignment="1">
      <alignment horizontal="center" vertical="center"/>
    </xf>
    <xf numFmtId="0" fontId="4" fillId="0" borderId="115" xfId="42" applyFont="1" applyBorder="1" applyAlignment="1" applyProtection="1">
      <alignment horizontal="center" vertical="center" shrinkToFit="1"/>
    </xf>
    <xf numFmtId="49" fontId="7" fillId="28" borderId="189" xfId="42" applyNumberFormat="1" applyFont="1" applyFill="1" applyBorder="1" applyAlignment="1" applyProtection="1">
      <alignment horizontal="left" vertical="top"/>
    </xf>
    <xf numFmtId="49" fontId="7" fillId="28" borderId="190" xfId="42" applyNumberFormat="1" applyFont="1" applyFill="1" applyBorder="1" applyAlignment="1" applyProtection="1">
      <alignment horizontal="left" vertical="top"/>
    </xf>
    <xf numFmtId="0" fontId="4" fillId="0" borderId="115" xfId="51" applyFont="1" applyBorder="1" applyAlignment="1" applyProtection="1">
      <alignment horizontal="center" vertical="center" shrinkToFit="1"/>
    </xf>
    <xf numFmtId="49" fontId="7" fillId="28" borderId="189" xfId="51" applyNumberFormat="1" applyFont="1" applyFill="1" applyBorder="1" applyAlignment="1" applyProtection="1">
      <alignment horizontal="left" vertical="top"/>
    </xf>
    <xf numFmtId="49" fontId="7" fillId="28" borderId="190" xfId="51" applyNumberFormat="1" applyFont="1" applyFill="1" applyBorder="1" applyAlignment="1" applyProtection="1">
      <alignment horizontal="left" vertical="top"/>
    </xf>
    <xf numFmtId="0" fontId="4" fillId="0" borderId="115" xfId="0" applyFont="1" applyBorder="1" applyAlignment="1" applyProtection="1">
      <alignment horizontal="center" vertical="center" shrinkToFit="1"/>
    </xf>
    <xf numFmtId="49" fontId="7" fillId="28" borderId="189" xfId="0" applyNumberFormat="1" applyFont="1" applyFill="1" applyBorder="1" applyAlignment="1" applyProtection="1">
      <alignment horizontal="left" vertical="top"/>
    </xf>
    <xf numFmtId="49" fontId="7" fillId="28" borderId="190" xfId="0" applyNumberFormat="1" applyFont="1" applyFill="1" applyBorder="1" applyAlignment="1" applyProtection="1">
      <alignment horizontal="left" vertical="top"/>
    </xf>
    <xf numFmtId="0" fontId="4" fillId="0" borderId="115" xfId="42" applyFont="1" applyBorder="1" applyAlignment="1" applyProtection="1">
      <alignment horizontal="center" vertical="center"/>
    </xf>
    <xf numFmtId="0" fontId="43" fillId="0" borderId="115" xfId="42" applyFont="1" applyBorder="1" applyAlignment="1" applyProtection="1">
      <alignment horizontal="center" vertical="center" shrinkToFit="1"/>
    </xf>
    <xf numFmtId="49" fontId="42" fillId="28" borderId="189" xfId="42" applyNumberFormat="1" applyFont="1" applyFill="1" applyBorder="1" applyAlignment="1" applyProtection="1">
      <alignment horizontal="left" vertical="top"/>
    </xf>
    <xf numFmtId="49" fontId="42" fillId="28" borderId="190" xfId="42" applyNumberFormat="1" applyFont="1" applyFill="1" applyBorder="1" applyAlignment="1" applyProtection="1">
      <alignment horizontal="left" vertical="top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10" xfId="51" xr:uid="{00000000-0005-0000-0000-00002A000000}"/>
    <cellStyle name="標準 2" xfId="42" xr:uid="{00000000-0005-0000-0000-00002B000000}"/>
    <cellStyle name="標準 3" xfId="43" xr:uid="{00000000-0005-0000-0000-00002C000000}"/>
    <cellStyle name="標準 4" xfId="44" xr:uid="{00000000-0005-0000-0000-00002D000000}"/>
    <cellStyle name="標準 5" xfId="45" xr:uid="{00000000-0005-0000-0000-00002E000000}"/>
    <cellStyle name="標準 6" xfId="46" xr:uid="{00000000-0005-0000-0000-00002F000000}"/>
    <cellStyle name="標準 7" xfId="47" xr:uid="{00000000-0005-0000-0000-000030000000}"/>
    <cellStyle name="標準 8" xfId="48" xr:uid="{00000000-0005-0000-0000-000031000000}"/>
    <cellStyle name="標準 9" xfId="50" xr:uid="{00000000-0005-0000-0000-000032000000}"/>
    <cellStyle name="良い" xfId="49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342900</xdr:colOff>
      <xdr:row>28</xdr:row>
      <xdr:rowOff>447675</xdr:rowOff>
    </xdr:from>
    <xdr:to>
      <xdr:col>17</xdr:col>
      <xdr:colOff>342900</xdr:colOff>
      <xdr:row>28</xdr:row>
      <xdr:rowOff>447675</xdr:rowOff>
    </xdr:to>
    <xdr:sp macro="" textlink="">
      <xdr:nvSpPr>
        <xdr:cNvPr id="36087" name="Line 2">
          <a:extLst>
            <a:ext uri="{FF2B5EF4-FFF2-40B4-BE49-F238E27FC236}">
              <a16:creationId xmlns:a16="http://schemas.microsoft.com/office/drawing/2014/main" id="{00000000-0008-0000-0000-0000F78C0000}"/>
            </a:ext>
          </a:extLst>
        </xdr:cNvPr>
        <xdr:cNvSpPr>
          <a:spLocks noChangeShapeType="1"/>
        </xdr:cNvSpPr>
      </xdr:nvSpPr>
      <xdr:spPr bwMode="auto">
        <a:xfrm>
          <a:off x="0" y="141636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219415</xdr:colOff>
      <xdr:row>0</xdr:row>
      <xdr:rowOff>500063</xdr:rowOff>
    </xdr:from>
    <xdr:to>
      <xdr:col>13</xdr:col>
      <xdr:colOff>773907</xdr:colOff>
      <xdr:row>4</xdr:row>
      <xdr:rowOff>47626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80963"/>
          <a:ext cx="0" cy="919163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>
            <a:lnSpc>
              <a:spcPts val="1500"/>
            </a:lnSpc>
          </a:pPr>
          <a:r>
            <a:rPr lang="ja-JP" altLang="ja-JP" sz="120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平成２６年度１１月補正予算要求時の上半期</a:t>
          </a:r>
          <a:r>
            <a:rPr lang="en-US" altLang="ja-JP" sz="120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601,000</a:t>
          </a:r>
          <a:r>
            <a:rPr lang="ja-JP" altLang="ja-JP" sz="120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千円増</a:t>
          </a:r>
          <a:r>
            <a:rPr lang="ja-JP" altLang="en-US" sz="120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をもとに積算</a:t>
          </a:r>
          <a:endParaRPr lang="en-US" altLang="ja-JP" sz="120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26</xdr:col>
      <xdr:colOff>142875</xdr:colOff>
      <xdr:row>10</xdr:row>
      <xdr:rowOff>0</xdr:rowOff>
    </xdr:from>
    <xdr:to>
      <xdr:col>30</xdr:col>
      <xdr:colOff>838200</xdr:colOff>
      <xdr:row>10</xdr:row>
      <xdr:rowOff>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0" y="42291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他場と日程重複する割合が大きい上期のFⅡ１節を積算から除く</a:t>
          </a:r>
        </a:p>
      </xdr:txBody>
    </xdr:sp>
    <xdr:clientData/>
  </xdr:twoCellAnchor>
  <xdr:twoCellAnchor>
    <xdr:from>
      <xdr:col>62</xdr:col>
      <xdr:colOff>23817</xdr:colOff>
      <xdr:row>13</xdr:row>
      <xdr:rowOff>404812</xdr:rowOff>
    </xdr:from>
    <xdr:to>
      <xdr:col>64</xdr:col>
      <xdr:colOff>428624</xdr:colOff>
      <xdr:row>15</xdr:row>
      <xdr:rowOff>95250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0" y="6348412"/>
          <a:ext cx="0" cy="833438"/>
        </a:xfrm>
        <a:prstGeom prst="rect">
          <a:avLst/>
        </a:prstGeom>
        <a:solidFill>
          <a:schemeClr val="accent3">
            <a:lumMod val="40000"/>
            <a:lumOff val="6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pPr>
            <a:lnSpc>
              <a:spcPts val="900"/>
            </a:lnSpc>
          </a:pPr>
          <a:r>
            <a:rPr kumimoji="1" lang="en-US" altLang="ja-JP" sz="1000">
              <a:latin typeface="+mj-ea"/>
              <a:ea typeface="+mj-ea"/>
            </a:rPr>
            <a:t>7/16</a:t>
          </a:r>
          <a:r>
            <a:rPr kumimoji="1" lang="ja-JP" altLang="en-US" sz="1000">
              <a:latin typeface="+mj-ea"/>
              <a:ea typeface="+mj-ea"/>
            </a:rPr>
            <a:t>中止順延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twoCellAnchor>
  <xdr:twoCellAnchor>
    <xdr:from>
      <xdr:col>62</xdr:col>
      <xdr:colOff>238128</xdr:colOff>
      <xdr:row>18</xdr:row>
      <xdr:rowOff>369093</xdr:rowOff>
    </xdr:from>
    <xdr:to>
      <xdr:col>65</xdr:col>
      <xdr:colOff>702468</xdr:colOff>
      <xdr:row>21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0" y="8598693"/>
          <a:ext cx="0" cy="1345407"/>
        </a:xfrm>
        <a:prstGeom prst="rect">
          <a:avLst/>
        </a:prstGeom>
        <a:solidFill>
          <a:schemeClr val="accent3">
            <a:lumMod val="40000"/>
            <a:lumOff val="6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pPr>
            <a:lnSpc>
              <a:spcPts val="1200"/>
            </a:lnSpc>
          </a:pPr>
          <a:r>
            <a:rPr kumimoji="1" lang="en-US" altLang="ja-JP" sz="1000">
              <a:latin typeface="+mj-ea"/>
              <a:ea typeface="+mj-ea"/>
            </a:rPr>
            <a:t>8/22</a:t>
          </a:r>
          <a:r>
            <a:rPr kumimoji="1" lang="ja-JP" altLang="en-US" sz="1000">
              <a:latin typeface="+mj-ea"/>
              <a:ea typeface="+mj-ea"/>
            </a:rPr>
            <a:t>中央ｼｽﾃﾑ障害あり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twoCellAnchor>
  <xdr:twoCellAnchor>
    <xdr:from>
      <xdr:col>88</xdr:col>
      <xdr:colOff>342900</xdr:colOff>
      <xdr:row>24</xdr:row>
      <xdr:rowOff>0</xdr:rowOff>
    </xdr:from>
    <xdr:to>
      <xdr:col>88</xdr:col>
      <xdr:colOff>209550</xdr:colOff>
      <xdr:row>24</xdr:row>
      <xdr:rowOff>0</xdr:rowOff>
    </xdr:to>
    <xdr:sp macro="" textlink="">
      <xdr:nvSpPr>
        <xdr:cNvPr id="36092" name="Line 2">
          <a:extLst>
            <a:ext uri="{FF2B5EF4-FFF2-40B4-BE49-F238E27FC236}">
              <a16:creationId xmlns:a16="http://schemas.microsoft.com/office/drawing/2014/main" id="{00000000-0008-0000-0000-0000FC8C0000}"/>
            </a:ext>
          </a:extLst>
        </xdr:cNvPr>
        <xdr:cNvSpPr>
          <a:spLocks noChangeShapeType="1"/>
        </xdr:cNvSpPr>
      </xdr:nvSpPr>
      <xdr:spPr bwMode="auto">
        <a:xfrm>
          <a:off x="0" y="12230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342900</xdr:colOff>
      <xdr:row>24</xdr:row>
      <xdr:rowOff>447675</xdr:rowOff>
    </xdr:from>
    <xdr:to>
      <xdr:col>88</xdr:col>
      <xdr:colOff>209550</xdr:colOff>
      <xdr:row>24</xdr:row>
      <xdr:rowOff>447675</xdr:rowOff>
    </xdr:to>
    <xdr:sp macro="" textlink="">
      <xdr:nvSpPr>
        <xdr:cNvPr id="36093" name="Line 2">
          <a:extLst>
            <a:ext uri="{FF2B5EF4-FFF2-40B4-BE49-F238E27FC236}">
              <a16:creationId xmlns:a16="http://schemas.microsoft.com/office/drawing/2014/main" id="{00000000-0008-0000-0000-0000FD8C0000}"/>
            </a:ext>
          </a:extLst>
        </xdr:cNvPr>
        <xdr:cNvSpPr>
          <a:spLocks noChangeShapeType="1"/>
        </xdr:cNvSpPr>
      </xdr:nvSpPr>
      <xdr:spPr bwMode="auto">
        <a:xfrm>
          <a:off x="0" y="12677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190504</xdr:colOff>
      <xdr:row>24</xdr:row>
      <xdr:rowOff>0</xdr:rowOff>
    </xdr:from>
    <xdr:to>
      <xdr:col>64</xdr:col>
      <xdr:colOff>464345</xdr:colOff>
      <xdr:row>24</xdr:row>
      <xdr:rowOff>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0" y="11658600"/>
          <a:ext cx="0" cy="0"/>
        </a:xfrm>
        <a:prstGeom prst="rect">
          <a:avLst/>
        </a:prstGeom>
        <a:solidFill>
          <a:schemeClr val="accent3">
            <a:lumMod val="40000"/>
            <a:lumOff val="6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pPr>
            <a:lnSpc>
              <a:spcPts val="1200"/>
            </a:lnSpc>
          </a:pPr>
          <a:r>
            <a:rPr kumimoji="1" lang="ja-JP" altLang="en-US" sz="1000">
              <a:latin typeface="+mj-ea"/>
              <a:ea typeface="+mj-ea"/>
            </a:rPr>
            <a:t>年末開催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twoCellAnchor>
  <xdr:oneCellAnchor>
    <xdr:from>
      <xdr:col>108</xdr:col>
      <xdr:colOff>635000</xdr:colOff>
      <xdr:row>1</xdr:row>
      <xdr:rowOff>158750</xdr:rowOff>
    </xdr:from>
    <xdr:ext cx="184731" cy="264560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3360400" y="39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342900</xdr:colOff>
      <xdr:row>29</xdr:row>
      <xdr:rowOff>447675</xdr:rowOff>
    </xdr:from>
    <xdr:to>
      <xdr:col>17</xdr:col>
      <xdr:colOff>342900</xdr:colOff>
      <xdr:row>29</xdr:row>
      <xdr:rowOff>447675</xdr:rowOff>
    </xdr:to>
    <xdr:sp macro="" textlink="">
      <xdr:nvSpPr>
        <xdr:cNvPr id="34477" name="Line 2">
          <a:extLst>
            <a:ext uri="{FF2B5EF4-FFF2-40B4-BE49-F238E27FC236}">
              <a16:creationId xmlns:a16="http://schemas.microsoft.com/office/drawing/2014/main" id="{00000000-0008-0000-0100-0000AD860000}"/>
            </a:ext>
          </a:extLst>
        </xdr:cNvPr>
        <xdr:cNvSpPr>
          <a:spLocks noChangeShapeType="1"/>
        </xdr:cNvSpPr>
      </xdr:nvSpPr>
      <xdr:spPr bwMode="auto">
        <a:xfrm>
          <a:off x="0" y="144684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219415</xdr:colOff>
      <xdr:row>0</xdr:row>
      <xdr:rowOff>500063</xdr:rowOff>
    </xdr:from>
    <xdr:to>
      <xdr:col>13</xdr:col>
      <xdr:colOff>773907</xdr:colOff>
      <xdr:row>6</xdr:row>
      <xdr:rowOff>47626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0" y="309563"/>
          <a:ext cx="0" cy="1262063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>
            <a:lnSpc>
              <a:spcPts val="1500"/>
            </a:lnSpc>
          </a:pPr>
          <a:r>
            <a:rPr lang="ja-JP" altLang="ja-JP" sz="120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平成２６年度１１月補正予算要求時の上半期</a:t>
          </a:r>
          <a:r>
            <a:rPr lang="en-US" altLang="ja-JP" sz="120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601,000</a:t>
          </a:r>
          <a:r>
            <a:rPr lang="ja-JP" altLang="ja-JP" sz="120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千円増</a:t>
          </a:r>
          <a:r>
            <a:rPr lang="ja-JP" altLang="en-US" sz="120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をもとに積算</a:t>
          </a:r>
          <a:endParaRPr lang="en-US" altLang="ja-JP" sz="120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26</xdr:col>
      <xdr:colOff>142875</xdr:colOff>
      <xdr:row>12</xdr:row>
      <xdr:rowOff>0</xdr:rowOff>
    </xdr:from>
    <xdr:to>
      <xdr:col>30</xdr:col>
      <xdr:colOff>838200</xdr:colOff>
      <xdr:row>12</xdr:row>
      <xdr:rowOff>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0" y="38481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他場と日程重複する割合が大きい上期のFⅡ１節を積算から除く</a:t>
          </a:r>
        </a:p>
      </xdr:txBody>
    </xdr:sp>
    <xdr:clientData/>
  </xdr:twoCellAnchor>
  <xdr:twoCellAnchor>
    <xdr:from>
      <xdr:col>62</xdr:col>
      <xdr:colOff>23817</xdr:colOff>
      <xdr:row>15</xdr:row>
      <xdr:rowOff>404812</xdr:rowOff>
    </xdr:from>
    <xdr:to>
      <xdr:col>64</xdr:col>
      <xdr:colOff>428624</xdr:colOff>
      <xdr:row>16</xdr:row>
      <xdr:rowOff>95250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0" y="5453062"/>
          <a:ext cx="0" cy="90488"/>
        </a:xfrm>
        <a:prstGeom prst="rect">
          <a:avLst/>
        </a:prstGeom>
        <a:solidFill>
          <a:schemeClr val="accent3">
            <a:lumMod val="40000"/>
            <a:lumOff val="6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pPr>
            <a:lnSpc>
              <a:spcPts val="1200"/>
            </a:lnSpc>
          </a:pPr>
          <a:r>
            <a:rPr kumimoji="1" lang="en-US" altLang="ja-JP" sz="1000">
              <a:latin typeface="+mj-ea"/>
              <a:ea typeface="+mj-ea"/>
            </a:rPr>
            <a:t>7/16</a:t>
          </a:r>
          <a:r>
            <a:rPr kumimoji="1" lang="ja-JP" altLang="en-US" sz="1000">
              <a:latin typeface="+mj-ea"/>
              <a:ea typeface="+mj-ea"/>
            </a:rPr>
            <a:t>中止順延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twoCellAnchor>
  <xdr:twoCellAnchor>
    <xdr:from>
      <xdr:col>62</xdr:col>
      <xdr:colOff>238128</xdr:colOff>
      <xdr:row>17</xdr:row>
      <xdr:rowOff>369093</xdr:rowOff>
    </xdr:from>
    <xdr:to>
      <xdr:col>65</xdr:col>
      <xdr:colOff>702468</xdr:colOff>
      <xdr:row>19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0" y="6217443"/>
          <a:ext cx="0" cy="431007"/>
        </a:xfrm>
        <a:prstGeom prst="rect">
          <a:avLst/>
        </a:prstGeom>
        <a:solidFill>
          <a:schemeClr val="accent3">
            <a:lumMod val="40000"/>
            <a:lumOff val="6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pPr>
            <a:lnSpc>
              <a:spcPts val="1200"/>
            </a:lnSpc>
          </a:pPr>
          <a:r>
            <a:rPr kumimoji="1" lang="en-US" altLang="ja-JP" sz="1000">
              <a:latin typeface="+mj-ea"/>
              <a:ea typeface="+mj-ea"/>
            </a:rPr>
            <a:t>8/22</a:t>
          </a:r>
          <a:r>
            <a:rPr kumimoji="1" lang="ja-JP" altLang="en-US" sz="1000">
              <a:latin typeface="+mj-ea"/>
              <a:ea typeface="+mj-ea"/>
            </a:rPr>
            <a:t>中央ｼｽﾃﾑ障害あり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twoCellAnchor>
  <xdr:twoCellAnchor>
    <xdr:from>
      <xdr:col>88</xdr:col>
      <xdr:colOff>342900</xdr:colOff>
      <xdr:row>25</xdr:row>
      <xdr:rowOff>447675</xdr:rowOff>
    </xdr:from>
    <xdr:to>
      <xdr:col>88</xdr:col>
      <xdr:colOff>209550</xdr:colOff>
      <xdr:row>25</xdr:row>
      <xdr:rowOff>447675</xdr:rowOff>
    </xdr:to>
    <xdr:sp macro="" textlink="">
      <xdr:nvSpPr>
        <xdr:cNvPr id="34482" name="Line 2">
          <a:extLst>
            <a:ext uri="{FF2B5EF4-FFF2-40B4-BE49-F238E27FC236}">
              <a16:creationId xmlns:a16="http://schemas.microsoft.com/office/drawing/2014/main" id="{00000000-0008-0000-0100-0000B2860000}"/>
            </a:ext>
          </a:extLst>
        </xdr:cNvPr>
        <xdr:cNvSpPr>
          <a:spLocks noChangeShapeType="1"/>
        </xdr:cNvSpPr>
      </xdr:nvSpPr>
      <xdr:spPr bwMode="auto">
        <a:xfrm>
          <a:off x="0" y="12849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342900</xdr:colOff>
      <xdr:row>26</xdr:row>
      <xdr:rowOff>0</xdr:rowOff>
    </xdr:from>
    <xdr:to>
      <xdr:col>88</xdr:col>
      <xdr:colOff>209550</xdr:colOff>
      <xdr:row>26</xdr:row>
      <xdr:rowOff>0</xdr:rowOff>
    </xdr:to>
    <xdr:sp macro="" textlink="">
      <xdr:nvSpPr>
        <xdr:cNvPr id="34483" name="Line 2">
          <a:extLst>
            <a:ext uri="{FF2B5EF4-FFF2-40B4-BE49-F238E27FC236}">
              <a16:creationId xmlns:a16="http://schemas.microsoft.com/office/drawing/2014/main" id="{00000000-0008-0000-0100-0000B3860000}"/>
            </a:ext>
          </a:extLst>
        </xdr:cNvPr>
        <xdr:cNvSpPr>
          <a:spLocks noChangeShapeType="1"/>
        </xdr:cNvSpPr>
      </xdr:nvSpPr>
      <xdr:spPr bwMode="auto">
        <a:xfrm>
          <a:off x="0" y="13011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190504</xdr:colOff>
      <xdr:row>21</xdr:row>
      <xdr:rowOff>392906</xdr:rowOff>
    </xdr:from>
    <xdr:to>
      <xdr:col>64</xdr:col>
      <xdr:colOff>464345</xdr:colOff>
      <xdr:row>24</xdr:row>
      <xdr:rowOff>83345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0" y="8241506"/>
          <a:ext cx="0" cy="7144"/>
        </a:xfrm>
        <a:prstGeom prst="rect">
          <a:avLst/>
        </a:prstGeom>
        <a:solidFill>
          <a:schemeClr val="accent3">
            <a:lumMod val="40000"/>
            <a:lumOff val="6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pPr>
            <a:lnSpc>
              <a:spcPts val="1200"/>
            </a:lnSpc>
          </a:pPr>
          <a:r>
            <a:rPr kumimoji="1" lang="ja-JP" altLang="en-US" sz="1000">
              <a:latin typeface="+mj-ea"/>
              <a:ea typeface="+mj-ea"/>
            </a:rPr>
            <a:t>年末開催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3"/>
    <pageSetUpPr fitToPage="1"/>
  </sheetPr>
  <dimension ref="A1:DP40"/>
  <sheetViews>
    <sheetView tabSelected="1" view="pageBreakPreview" topLeftCell="CO1" zoomScale="80" zoomScaleNormal="80" zoomScaleSheetLayoutView="80" workbookViewId="0">
      <pane xSplit="6" ySplit="6" topLeftCell="DD7" activePane="bottomRight" state="frozen"/>
      <selection activeCell="CO1" sqref="CO1"/>
      <selection pane="topRight" activeCell="CU1" sqref="CU1"/>
      <selection pane="bottomLeft" activeCell="CO8" sqref="CO8"/>
      <selection pane="bottomRight" activeCell="CO1" sqref="CO1"/>
    </sheetView>
  </sheetViews>
  <sheetFormatPr defaultColWidth="9" defaultRowHeight="13.5" customHeight="1" x14ac:dyDescent="0.2"/>
  <cols>
    <col min="1" max="1" width="4.453125" style="1" hidden="1" customWidth="1"/>
    <col min="2" max="2" width="6.08984375" style="1" hidden="1" customWidth="1"/>
    <col min="3" max="3" width="2.36328125" style="1" hidden="1" customWidth="1"/>
    <col min="4" max="4" width="6.08984375" style="1" hidden="1" customWidth="1"/>
    <col min="5" max="5" width="9.7265625" style="1" hidden="1" customWidth="1"/>
    <col min="6" max="7" width="12.90625" style="1" hidden="1" customWidth="1"/>
    <col min="8" max="8" width="10.36328125" style="1" hidden="1" customWidth="1"/>
    <col min="9" max="9" width="13.90625" style="1" hidden="1" customWidth="1"/>
    <col min="10" max="10" width="13.7265625" style="1" hidden="1" customWidth="1"/>
    <col min="11" max="11" width="3.36328125" style="1" hidden="1" customWidth="1"/>
    <col min="12" max="12" width="11.6328125" style="1" hidden="1" customWidth="1"/>
    <col min="13" max="13" width="12.90625" style="1" hidden="1" customWidth="1"/>
    <col min="14" max="14" width="10.36328125" style="1" hidden="1" customWidth="1"/>
    <col min="15" max="15" width="14" style="1" hidden="1" customWidth="1"/>
    <col min="16" max="16" width="13.7265625" style="1" hidden="1" customWidth="1"/>
    <col min="17" max="17" width="1.08984375" style="21" hidden="1" customWidth="1"/>
    <col min="18" max="18" width="5.453125" style="1" hidden="1" customWidth="1"/>
    <col min="19" max="19" width="10.08984375" style="1" hidden="1" customWidth="1"/>
    <col min="20" max="20" width="13.7265625" style="1" hidden="1" customWidth="1"/>
    <col min="21" max="21" width="6.90625" style="1" hidden="1" customWidth="1"/>
    <col min="22" max="22" width="4" style="1" hidden="1" customWidth="1"/>
    <col min="23" max="23" width="6" style="1" hidden="1" customWidth="1"/>
    <col min="24" max="24" width="1.7265625" style="1" hidden="1" customWidth="1"/>
    <col min="25" max="25" width="6" style="1" hidden="1" customWidth="1"/>
    <col min="26" max="26" width="9.7265625" style="1" hidden="1" customWidth="1"/>
    <col min="27" max="27" width="11.6328125" style="1" hidden="1" customWidth="1"/>
    <col min="28" max="28" width="13.90625" style="1" hidden="1" customWidth="1"/>
    <col min="29" max="29" width="10.90625" style="1" hidden="1" customWidth="1"/>
    <col min="30" max="30" width="14.7265625" style="1" hidden="1" customWidth="1"/>
    <col min="31" max="31" width="14.90625" style="1" hidden="1" customWidth="1"/>
    <col min="32" max="32" width="9.90625" style="1" hidden="1" customWidth="1"/>
    <col min="33" max="33" width="1.6328125" style="1" hidden="1" customWidth="1"/>
    <col min="34" max="34" width="17.453125" style="1" hidden="1" customWidth="1"/>
    <col min="35" max="35" width="12" style="1" hidden="1" customWidth="1"/>
    <col min="36" max="36" width="13" style="1" hidden="1" customWidth="1"/>
    <col min="37" max="37" width="10.7265625" style="1" hidden="1" customWidth="1"/>
    <col min="38" max="38" width="14.36328125" style="1" hidden="1" customWidth="1"/>
    <col min="39" max="39" width="13.453125" style="1" hidden="1" customWidth="1"/>
    <col min="40" max="40" width="3.453125" style="1" hidden="1" customWidth="1"/>
    <col min="41" max="41" width="4.453125" style="1" hidden="1" customWidth="1"/>
    <col min="42" max="42" width="6.08984375" style="1" hidden="1" customWidth="1"/>
    <col min="43" max="43" width="2.36328125" style="1" hidden="1" customWidth="1"/>
    <col min="44" max="44" width="6.08984375" style="1" hidden="1" customWidth="1"/>
    <col min="45" max="45" width="9.7265625" style="1" hidden="1" customWidth="1"/>
    <col min="46" max="47" width="12.90625" style="1" hidden="1" customWidth="1"/>
    <col min="48" max="48" width="10.36328125" style="1" hidden="1" customWidth="1"/>
    <col min="49" max="49" width="13.90625" style="1" hidden="1" customWidth="1"/>
    <col min="50" max="50" width="13.7265625" style="1" hidden="1" customWidth="1"/>
    <col min="51" max="51" width="3.36328125" style="1" hidden="1" customWidth="1"/>
    <col min="52" max="52" width="11.6328125" style="1" hidden="1" customWidth="1"/>
    <col min="53" max="53" width="12.90625" style="1" hidden="1" customWidth="1"/>
    <col min="54" max="54" width="10.36328125" style="1" hidden="1" customWidth="1"/>
    <col min="55" max="55" width="14" style="1" hidden="1" customWidth="1"/>
    <col min="56" max="56" width="13.7265625" style="1" hidden="1" customWidth="1"/>
    <col min="57" max="57" width="1.08984375" style="21" hidden="1" customWidth="1"/>
    <col min="58" max="58" width="5.453125" style="1" hidden="1" customWidth="1"/>
    <col min="59" max="59" width="10.08984375" style="1" hidden="1" customWidth="1"/>
    <col min="60" max="60" width="13.7265625" style="1" hidden="1" customWidth="1"/>
    <col min="61" max="61" width="6.90625" style="1" hidden="1" customWidth="1"/>
    <col min="62" max="62" width="3.453125" style="1" hidden="1" customWidth="1"/>
    <col min="63" max="63" width="6.453125" style="1" hidden="1" customWidth="1"/>
    <col min="64" max="64" width="1.7265625" style="1" hidden="1" customWidth="1"/>
    <col min="65" max="65" width="6.453125" style="1" hidden="1" customWidth="1"/>
    <col min="66" max="66" width="10.26953125" style="1" hidden="1" customWidth="1"/>
    <col min="67" max="67" width="11.6328125" style="1" hidden="1" customWidth="1"/>
    <col min="68" max="68" width="12.08984375" style="1" hidden="1" customWidth="1"/>
    <col min="69" max="69" width="9.90625" style="1" hidden="1" customWidth="1"/>
    <col min="70" max="70" width="14.26953125" style="1" hidden="1" customWidth="1"/>
    <col min="71" max="71" width="14.90625" style="1" hidden="1" customWidth="1"/>
    <col min="72" max="72" width="11.6328125" style="1" hidden="1" customWidth="1"/>
    <col min="73" max="73" width="12.36328125" style="1" hidden="1" customWidth="1"/>
    <col min="74" max="74" width="9.90625" style="1" hidden="1" customWidth="1"/>
    <col min="75" max="75" width="13" style="1" hidden="1" customWidth="1"/>
    <col min="76" max="76" width="14.453125" style="1" hidden="1" customWidth="1"/>
    <col min="77" max="77" width="11.453125" style="1" hidden="1" customWidth="1"/>
    <col min="78" max="78" width="11.7265625" style="1" hidden="1" customWidth="1"/>
    <col min="79" max="79" width="11.26953125" style="1" hidden="1" customWidth="1"/>
    <col min="80" max="80" width="13.6328125" style="1" hidden="1" customWidth="1"/>
    <col min="81" max="81" width="13.7265625" style="1" hidden="1" customWidth="1"/>
    <col min="82" max="82" width="8.08984375" style="1" hidden="1" customWidth="1"/>
    <col min="83" max="83" width="7" style="21" hidden="1" customWidth="1"/>
    <col min="84" max="84" width="6.36328125" style="21" hidden="1" customWidth="1"/>
    <col min="85" max="85" width="1" style="21" hidden="1" customWidth="1"/>
    <col min="86" max="86" width="13.90625" style="1" hidden="1" customWidth="1"/>
    <col min="87" max="87" width="11.90625" style="1" hidden="1" customWidth="1"/>
    <col min="88" max="88" width="3.7265625" style="1" hidden="1" customWidth="1"/>
    <col min="89" max="89" width="2.7265625" style="1" hidden="1" customWidth="1"/>
    <col min="90" max="90" width="10.08984375" style="1" hidden="1" customWidth="1"/>
    <col min="91" max="91" width="10.90625" style="1" hidden="1" customWidth="1"/>
    <col min="92" max="92" width="4.36328125" style="1" hidden="1" customWidth="1"/>
    <col min="93" max="93" width="4.36328125" style="1" customWidth="1"/>
    <col min="94" max="94" width="5.26953125" style="1" customWidth="1"/>
    <col min="95" max="95" width="7.36328125" style="1" customWidth="1"/>
    <col min="96" max="96" width="1.7265625" style="1" customWidth="1"/>
    <col min="97" max="97" width="7.26953125" style="1" customWidth="1"/>
    <col min="98" max="98" width="10.08984375" style="1" customWidth="1"/>
    <col min="99" max="99" width="15.6328125" style="1" customWidth="1"/>
    <col min="100" max="100" width="11.90625" style="1" customWidth="1"/>
    <col min="101" max="101" width="12.453125" style="1" customWidth="1"/>
    <col min="102" max="102" width="13.26953125" style="1" customWidth="1"/>
    <col min="103" max="103" width="11.36328125" style="1" bestFit="1" customWidth="1"/>
    <col min="104" max="104" width="12.26953125" style="1" customWidth="1"/>
    <col min="105" max="105" width="16.36328125" style="1" customWidth="1"/>
    <col min="106" max="106" width="11.90625" style="1" customWidth="1"/>
    <col min="107" max="107" width="12.453125" style="1" customWidth="1"/>
    <col min="108" max="108" width="13.26953125" style="1" customWidth="1"/>
    <col min="109" max="109" width="13.453125" style="1" customWidth="1"/>
    <col min="110" max="110" width="12.26953125" style="1" customWidth="1"/>
    <col min="111" max="111" width="14.90625" style="1" customWidth="1"/>
    <col min="112" max="112" width="1.90625" style="1" customWidth="1"/>
    <col min="113" max="113" width="12.90625" style="1" customWidth="1"/>
    <col min="114" max="114" width="13.453125" style="1" customWidth="1"/>
    <col min="115" max="115" width="14.54296875" style="1" customWidth="1"/>
    <col min="116" max="116" width="12.7265625" style="1" customWidth="1"/>
    <col min="117" max="117" width="13.7265625" style="1" customWidth="1"/>
    <col min="118" max="118" width="14.7265625" style="1" customWidth="1"/>
    <col min="119" max="119" width="2" style="1" customWidth="1"/>
    <col min="120" max="120" width="9.90625" style="1" customWidth="1"/>
    <col min="121" max="121" width="6.6328125" style="1" customWidth="1"/>
    <col min="122" max="16384" width="9" style="1"/>
  </cols>
  <sheetData>
    <row r="1" spans="1:120" ht="6.75" customHeight="1" x14ac:dyDescent="0.2">
      <c r="AD1" s="812" t="s">
        <v>78</v>
      </c>
      <c r="AE1" s="813"/>
      <c r="BR1" s="812"/>
      <c r="BS1" s="813"/>
      <c r="CB1" s="812"/>
      <c r="CC1" s="813"/>
      <c r="CD1" s="92"/>
      <c r="CE1" s="276"/>
      <c r="CF1" s="276"/>
      <c r="CG1" s="276"/>
      <c r="CZ1" s="814"/>
      <c r="DA1" s="814"/>
      <c r="DF1" s="814"/>
      <c r="DG1" s="814"/>
      <c r="DL1" s="810"/>
      <c r="DM1" s="811"/>
      <c r="DN1" s="811"/>
    </row>
    <row r="2" spans="1:120" ht="7.5" customHeight="1" x14ac:dyDescent="0.2">
      <c r="AD2" s="391"/>
      <c r="AE2" s="392"/>
      <c r="BR2" s="391"/>
      <c r="BS2" s="392"/>
      <c r="CB2" s="391"/>
      <c r="CC2" s="392"/>
      <c r="CD2" s="92"/>
      <c r="CE2" s="276"/>
      <c r="CF2" s="276"/>
      <c r="CG2" s="276"/>
      <c r="CZ2" s="532"/>
      <c r="DA2" s="532"/>
      <c r="DF2" s="532"/>
      <c r="DG2" s="532"/>
      <c r="DJ2" s="128"/>
      <c r="DM2" s="393"/>
      <c r="DN2" s="393"/>
    </row>
    <row r="3" spans="1:120" ht="21.75" customHeight="1" x14ac:dyDescent="0.2">
      <c r="A3" s="2" t="s">
        <v>25</v>
      </c>
      <c r="S3" s="128"/>
      <c r="T3" s="150"/>
      <c r="V3" s="102" t="s">
        <v>45</v>
      </c>
      <c r="AO3" s="2" t="s">
        <v>25</v>
      </c>
      <c r="BG3" s="128"/>
      <c r="BH3" s="150"/>
      <c r="BJ3" s="102" t="s">
        <v>108</v>
      </c>
      <c r="BZ3" s="801" t="s">
        <v>109</v>
      </c>
      <c r="CA3" s="801"/>
      <c r="CB3" s="802"/>
      <c r="CL3" s="128"/>
      <c r="CM3" s="150"/>
      <c r="CP3" s="2" t="s">
        <v>145</v>
      </c>
      <c r="DG3" s="30"/>
      <c r="DI3" s="30"/>
    </row>
    <row r="4" spans="1:120" ht="21.75" customHeight="1" thickBot="1" x14ac:dyDescent="0.25">
      <c r="A4" s="2"/>
      <c r="P4" s="52" t="s">
        <v>7</v>
      </c>
      <c r="T4" s="130"/>
      <c r="V4" s="2"/>
      <c r="AE4" s="52" t="s">
        <v>7</v>
      </c>
      <c r="AO4" s="2"/>
      <c r="BD4" s="52" t="s">
        <v>7</v>
      </c>
      <c r="BH4" s="130"/>
      <c r="BJ4" s="2"/>
      <c r="BS4" s="52"/>
      <c r="BT4" s="128"/>
      <c r="BX4" s="52"/>
      <c r="CC4" s="52" t="s">
        <v>7</v>
      </c>
      <c r="CD4" s="52"/>
      <c r="CE4" s="277"/>
      <c r="CF4" s="277"/>
      <c r="CG4" s="277"/>
      <c r="CM4" s="130"/>
      <c r="CP4" s="2"/>
      <c r="DG4" s="345"/>
      <c r="DN4" s="345" t="s">
        <v>7</v>
      </c>
    </row>
    <row r="5" spans="1:120" ht="28.5" customHeight="1" thickBot="1" x14ac:dyDescent="0.25">
      <c r="A5" s="36"/>
      <c r="B5" s="37"/>
      <c r="C5" s="38"/>
      <c r="D5" s="39"/>
      <c r="E5" s="40"/>
      <c r="F5" s="803" t="s">
        <v>14</v>
      </c>
      <c r="G5" s="804"/>
      <c r="H5" s="804"/>
      <c r="I5" s="804"/>
      <c r="J5" s="805"/>
      <c r="K5" s="73"/>
      <c r="L5" s="22" t="s">
        <v>15</v>
      </c>
      <c r="M5" s="22"/>
      <c r="N5" s="22"/>
      <c r="O5" s="22"/>
      <c r="P5" s="23"/>
      <c r="T5" s="130"/>
      <c r="V5" s="36"/>
      <c r="W5" s="37"/>
      <c r="X5" s="38"/>
      <c r="Y5" s="39"/>
      <c r="Z5" s="37"/>
      <c r="AA5" s="133" t="s">
        <v>36</v>
      </c>
      <c r="AB5" s="22"/>
      <c r="AC5" s="22"/>
      <c r="AD5" s="22"/>
      <c r="AE5" s="23"/>
      <c r="AI5" s="170" t="s">
        <v>36</v>
      </c>
      <c r="AJ5" s="165"/>
      <c r="AK5" s="165"/>
      <c r="AL5" s="165"/>
      <c r="AM5" s="166"/>
      <c r="AO5" s="36"/>
      <c r="AP5" s="37"/>
      <c r="AQ5" s="38"/>
      <c r="AR5" s="39"/>
      <c r="AS5" s="40"/>
      <c r="AT5" s="803" t="s">
        <v>14</v>
      </c>
      <c r="AU5" s="804"/>
      <c r="AV5" s="804"/>
      <c r="AW5" s="804"/>
      <c r="AX5" s="805"/>
      <c r="AY5" s="73"/>
      <c r="AZ5" s="22" t="s">
        <v>15</v>
      </c>
      <c r="BA5" s="22"/>
      <c r="BB5" s="22"/>
      <c r="BC5" s="22"/>
      <c r="BD5" s="23"/>
      <c r="BH5" s="130"/>
      <c r="BJ5" s="217"/>
      <c r="BK5" s="218"/>
      <c r="BL5" s="219"/>
      <c r="BM5" s="220"/>
      <c r="BN5" s="218"/>
      <c r="BO5" s="806" t="s">
        <v>92</v>
      </c>
      <c r="BP5" s="807"/>
      <c r="BQ5" s="807"/>
      <c r="BR5" s="807"/>
      <c r="BS5" s="807"/>
      <c r="BT5" s="314" t="s">
        <v>110</v>
      </c>
      <c r="BU5" s="221"/>
      <c r="BV5" s="221"/>
      <c r="BW5" s="221"/>
      <c r="BX5" s="223"/>
      <c r="BY5" s="222" t="s">
        <v>91</v>
      </c>
      <c r="BZ5" s="221"/>
      <c r="CA5" s="221"/>
      <c r="CB5" s="221"/>
      <c r="CC5" s="223"/>
      <c r="CD5" s="808" t="s">
        <v>105</v>
      </c>
      <c r="CE5" s="794" t="s">
        <v>104</v>
      </c>
      <c r="CF5" s="796" t="s">
        <v>107</v>
      </c>
      <c r="CG5" s="296"/>
      <c r="CM5" s="130"/>
      <c r="CP5" s="377"/>
      <c r="CQ5" s="378"/>
      <c r="CR5" s="379"/>
      <c r="CS5" s="380"/>
      <c r="CT5" s="378"/>
      <c r="CU5" s="464"/>
      <c r="CV5" s="784" t="s">
        <v>125</v>
      </c>
      <c r="CW5" s="785"/>
      <c r="CX5" s="785"/>
      <c r="CY5" s="785"/>
      <c r="CZ5" s="785"/>
      <c r="DA5" s="786"/>
      <c r="DB5" s="787" t="s">
        <v>37</v>
      </c>
      <c r="DC5" s="785"/>
      <c r="DD5" s="785"/>
      <c r="DE5" s="785"/>
      <c r="DF5" s="785"/>
      <c r="DG5" s="786"/>
      <c r="DH5" s="384"/>
      <c r="DI5" s="787" t="s">
        <v>295</v>
      </c>
      <c r="DJ5" s="785"/>
      <c r="DK5" s="785"/>
      <c r="DL5" s="785"/>
      <c r="DM5" s="785"/>
      <c r="DN5" s="786"/>
    </row>
    <row r="6" spans="1:120" ht="49.5" customHeight="1" thickBot="1" x14ac:dyDescent="0.25">
      <c r="A6" s="41" t="s">
        <v>0</v>
      </c>
      <c r="B6" s="42"/>
      <c r="C6" s="43" t="s">
        <v>1</v>
      </c>
      <c r="D6" s="44"/>
      <c r="E6" s="45" t="s">
        <v>24</v>
      </c>
      <c r="F6" s="46" t="s">
        <v>23</v>
      </c>
      <c r="G6" s="46" t="s">
        <v>2</v>
      </c>
      <c r="H6" s="46" t="s">
        <v>6</v>
      </c>
      <c r="I6" s="46" t="s">
        <v>3</v>
      </c>
      <c r="J6" s="61" t="s">
        <v>4</v>
      </c>
      <c r="K6" s="74"/>
      <c r="L6" s="50" t="s">
        <v>23</v>
      </c>
      <c r="M6" s="50" t="s">
        <v>2</v>
      </c>
      <c r="N6" s="50" t="s">
        <v>6</v>
      </c>
      <c r="O6" s="50" t="s">
        <v>3</v>
      </c>
      <c r="P6" s="51" t="s">
        <v>4</v>
      </c>
      <c r="V6" s="41" t="s">
        <v>0</v>
      </c>
      <c r="W6" s="788" t="s">
        <v>35</v>
      </c>
      <c r="X6" s="789"/>
      <c r="Y6" s="790"/>
      <c r="Z6" s="42" t="s">
        <v>24</v>
      </c>
      <c r="AA6" s="134" t="s">
        <v>23</v>
      </c>
      <c r="AB6" s="50" t="s">
        <v>2</v>
      </c>
      <c r="AC6" s="50" t="s">
        <v>6</v>
      </c>
      <c r="AD6" s="50" t="s">
        <v>3</v>
      </c>
      <c r="AE6" s="51" t="s">
        <v>4</v>
      </c>
      <c r="AI6" s="171" t="s">
        <v>23</v>
      </c>
      <c r="AJ6" s="167" t="s">
        <v>2</v>
      </c>
      <c r="AK6" s="167" t="s">
        <v>6</v>
      </c>
      <c r="AL6" s="167" t="s">
        <v>3</v>
      </c>
      <c r="AM6" s="168" t="s">
        <v>4</v>
      </c>
      <c r="AO6" s="41" t="s">
        <v>0</v>
      </c>
      <c r="AP6" s="42"/>
      <c r="AQ6" s="43" t="s">
        <v>1</v>
      </c>
      <c r="AR6" s="44"/>
      <c r="AS6" s="45" t="s">
        <v>24</v>
      </c>
      <c r="AT6" s="46" t="s">
        <v>23</v>
      </c>
      <c r="AU6" s="46" t="s">
        <v>2</v>
      </c>
      <c r="AV6" s="46" t="s">
        <v>6</v>
      </c>
      <c r="AW6" s="46" t="s">
        <v>3</v>
      </c>
      <c r="AX6" s="61" t="s">
        <v>4</v>
      </c>
      <c r="AY6" s="74"/>
      <c r="AZ6" s="50" t="s">
        <v>23</v>
      </c>
      <c r="BA6" s="50" t="s">
        <v>2</v>
      </c>
      <c r="BB6" s="50" t="s">
        <v>6</v>
      </c>
      <c r="BC6" s="50" t="s">
        <v>3</v>
      </c>
      <c r="BD6" s="51" t="s">
        <v>4</v>
      </c>
      <c r="BJ6" s="224" t="s">
        <v>0</v>
      </c>
      <c r="BK6" s="791" t="s">
        <v>35</v>
      </c>
      <c r="BL6" s="792"/>
      <c r="BM6" s="793"/>
      <c r="BN6" s="225" t="s">
        <v>24</v>
      </c>
      <c r="BO6" s="226" t="s">
        <v>23</v>
      </c>
      <c r="BP6" s="227" t="s">
        <v>2</v>
      </c>
      <c r="BQ6" s="227" t="s">
        <v>6</v>
      </c>
      <c r="BR6" s="227" t="s">
        <v>3</v>
      </c>
      <c r="BS6" s="228" t="s">
        <v>4</v>
      </c>
      <c r="BT6" s="229" t="s">
        <v>23</v>
      </c>
      <c r="BU6" s="227" t="s">
        <v>2</v>
      </c>
      <c r="BV6" s="227" t="s">
        <v>6</v>
      </c>
      <c r="BW6" s="227" t="s">
        <v>3</v>
      </c>
      <c r="BX6" s="230" t="s">
        <v>4</v>
      </c>
      <c r="BY6" s="229" t="s">
        <v>23</v>
      </c>
      <c r="BZ6" s="227" t="s">
        <v>2</v>
      </c>
      <c r="CA6" s="227" t="s">
        <v>6</v>
      </c>
      <c r="CB6" s="227" t="s">
        <v>3</v>
      </c>
      <c r="CC6" s="230" t="s">
        <v>4</v>
      </c>
      <c r="CD6" s="809"/>
      <c r="CE6" s="795"/>
      <c r="CF6" s="797"/>
      <c r="CG6" s="296"/>
      <c r="CP6" s="390" t="s">
        <v>0</v>
      </c>
      <c r="CQ6" s="381"/>
      <c r="CR6" s="382" t="s">
        <v>1</v>
      </c>
      <c r="CS6" s="383"/>
      <c r="CT6" s="525" t="s">
        <v>143</v>
      </c>
      <c r="CU6" s="465" t="s">
        <v>141</v>
      </c>
      <c r="CV6" s="385" t="s">
        <v>23</v>
      </c>
      <c r="CW6" s="407" t="s">
        <v>135</v>
      </c>
      <c r="CX6" s="386" t="s">
        <v>131</v>
      </c>
      <c r="CY6" s="386" t="s">
        <v>6</v>
      </c>
      <c r="CZ6" s="407" t="s">
        <v>154</v>
      </c>
      <c r="DA6" s="422" t="s">
        <v>4</v>
      </c>
      <c r="DB6" s="385" t="s">
        <v>23</v>
      </c>
      <c r="DC6" s="407" t="s">
        <v>135</v>
      </c>
      <c r="DD6" s="386" t="s">
        <v>131</v>
      </c>
      <c r="DE6" s="386" t="s">
        <v>6</v>
      </c>
      <c r="DF6" s="409" t="s">
        <v>154</v>
      </c>
      <c r="DG6" s="387" t="s">
        <v>4</v>
      </c>
      <c r="DH6" s="384"/>
      <c r="DI6" s="385" t="s">
        <v>23</v>
      </c>
      <c r="DJ6" s="407" t="s">
        <v>135</v>
      </c>
      <c r="DK6" s="386" t="s">
        <v>131</v>
      </c>
      <c r="DL6" s="386" t="s">
        <v>6</v>
      </c>
      <c r="DM6" s="409" t="s">
        <v>154</v>
      </c>
      <c r="DN6" s="387" t="s">
        <v>4</v>
      </c>
      <c r="DP6" s="526" t="s">
        <v>142</v>
      </c>
    </row>
    <row r="7" spans="1:120" ht="45" customHeight="1" x14ac:dyDescent="0.2">
      <c r="A7" s="26" t="s">
        <v>19</v>
      </c>
      <c r="B7" s="27">
        <v>41734</v>
      </c>
      <c r="C7" s="28" t="s">
        <v>12</v>
      </c>
      <c r="D7" s="29">
        <v>41736</v>
      </c>
      <c r="E7" s="109" t="s">
        <v>20</v>
      </c>
      <c r="F7" s="110">
        <v>63575000</v>
      </c>
      <c r="G7" s="62">
        <v>276768000</v>
      </c>
      <c r="H7" s="62">
        <v>1502000</v>
      </c>
      <c r="I7" s="62">
        <v>273002000</v>
      </c>
      <c r="J7" s="62">
        <f t="shared" ref="J7:J24" si="0">SUM(F7:I7)</f>
        <v>614847000</v>
      </c>
      <c r="K7" s="798" t="s">
        <v>37</v>
      </c>
      <c r="L7" s="34">
        <v>65564000</v>
      </c>
      <c r="M7" s="34">
        <v>421357200</v>
      </c>
      <c r="N7" s="34">
        <v>1972500</v>
      </c>
      <c r="O7" s="34">
        <v>516022500</v>
      </c>
      <c r="P7" s="35">
        <f t="shared" ref="P7:P24" si="1">SUM(L7:O7)</f>
        <v>1004916200</v>
      </c>
      <c r="S7" s="782" t="s">
        <v>58</v>
      </c>
      <c r="T7" s="782"/>
      <c r="U7" s="101"/>
      <c r="V7" s="142" t="s">
        <v>84</v>
      </c>
      <c r="W7" s="27"/>
      <c r="X7" s="28"/>
      <c r="Y7" s="29"/>
      <c r="Z7" s="109" t="s">
        <v>20</v>
      </c>
      <c r="AA7" s="135" t="e">
        <f>ROUND(L7*#REF!,-3)+3328700</f>
        <v>#REF!</v>
      </c>
      <c r="AB7" s="105" t="e">
        <f>ROUND(M7*#REF!,-3)+21299200</f>
        <v>#REF!</v>
      </c>
      <c r="AC7" s="105">
        <f>ROUND(N7,-3)+222900</f>
        <v>2195900</v>
      </c>
      <c r="AD7" s="105" t="e">
        <f>ROUND(O7*#REF!*1.06,-3)+29875700</f>
        <v>#REF!</v>
      </c>
      <c r="AE7" s="106" t="e">
        <f>SUM(AA7:AD7)</f>
        <v>#REF!</v>
      </c>
      <c r="AH7" s="172" t="s">
        <v>71</v>
      </c>
      <c r="AI7" s="176" t="e">
        <f>AA7+AA8+AA10+#REF!</f>
        <v>#REF!</v>
      </c>
      <c r="AJ7" s="177" t="e">
        <f>AB7+AB8+AB10+#REF!</f>
        <v>#REF!</v>
      </c>
      <c r="AK7" s="177" t="e">
        <f>AC7+AC8+AC10+#REF!</f>
        <v>#REF!</v>
      </c>
      <c r="AL7" s="177" t="e">
        <f>AD7+AD8+AD10+#REF!</f>
        <v>#REF!</v>
      </c>
      <c r="AM7" s="178" t="e">
        <f t="shared" ref="AM7:AM14" si="2">SUM(AI7:AL7)</f>
        <v>#REF!</v>
      </c>
      <c r="AO7" s="26" t="s">
        <v>19</v>
      </c>
      <c r="AP7" s="27">
        <v>41734</v>
      </c>
      <c r="AQ7" s="28" t="s">
        <v>12</v>
      </c>
      <c r="AR7" s="29">
        <v>41736</v>
      </c>
      <c r="AS7" s="109" t="s">
        <v>20</v>
      </c>
      <c r="AT7" s="110">
        <v>63575000</v>
      </c>
      <c r="AU7" s="62">
        <v>276768000</v>
      </c>
      <c r="AV7" s="62">
        <v>1502000</v>
      </c>
      <c r="AW7" s="62">
        <v>273002000</v>
      </c>
      <c r="AX7" s="62">
        <f t="shared" ref="AX7:AX24" si="3">SUM(AT7:AW7)</f>
        <v>614847000</v>
      </c>
      <c r="AY7" s="798" t="s">
        <v>37</v>
      </c>
      <c r="AZ7" s="34">
        <v>65564000</v>
      </c>
      <c r="BA7" s="34">
        <v>421357200</v>
      </c>
      <c r="BB7" s="34">
        <v>1972500</v>
      </c>
      <c r="BC7" s="34">
        <v>516022500</v>
      </c>
      <c r="BD7" s="35">
        <f t="shared" ref="BD7:BD19" si="4">SUM(AZ7:BC7)</f>
        <v>1004916200</v>
      </c>
      <c r="BG7" s="782" t="s">
        <v>58</v>
      </c>
      <c r="BH7" s="782"/>
      <c r="BI7" s="101"/>
      <c r="BJ7" s="237" t="s">
        <v>84</v>
      </c>
      <c r="BK7" s="238">
        <v>42104</v>
      </c>
      <c r="BL7" s="239" t="s">
        <v>12</v>
      </c>
      <c r="BM7" s="240">
        <f t="shared" ref="BM7:BM24" si="5">BK7+2</f>
        <v>42106</v>
      </c>
      <c r="BN7" s="241" t="s">
        <v>20</v>
      </c>
      <c r="BO7" s="242">
        <v>58795700</v>
      </c>
      <c r="BP7" s="243">
        <v>450241200</v>
      </c>
      <c r="BQ7" s="243">
        <v>2195900</v>
      </c>
      <c r="BR7" s="243">
        <v>592721700</v>
      </c>
      <c r="BS7" s="244">
        <f>SUM(BO7:BR7)</f>
        <v>1103954500</v>
      </c>
      <c r="BT7" s="245">
        <v>43399400</v>
      </c>
      <c r="BU7" s="243">
        <v>350900000</v>
      </c>
      <c r="BV7" s="243">
        <v>1111700</v>
      </c>
      <c r="BW7" s="243">
        <v>472164700</v>
      </c>
      <c r="BX7" s="246">
        <f t="shared" ref="BX7:BX24" si="6">SUM(BT7:BW7)</f>
        <v>867575800</v>
      </c>
      <c r="BY7" s="245">
        <f t="shared" ref="BY7:CB24" si="7">BT7-+BO7</f>
        <v>-15396300</v>
      </c>
      <c r="BZ7" s="243">
        <f t="shared" si="7"/>
        <v>-99341200</v>
      </c>
      <c r="CA7" s="243">
        <f t="shared" si="7"/>
        <v>-1084200</v>
      </c>
      <c r="CB7" s="243">
        <f t="shared" si="7"/>
        <v>-120557000</v>
      </c>
      <c r="CC7" s="246">
        <f t="shared" ref="CC7:CC24" si="8">SUM(BY7:CB7)</f>
        <v>-236378700</v>
      </c>
      <c r="CD7" s="246">
        <v>176</v>
      </c>
      <c r="CE7" s="271" t="s">
        <v>94</v>
      </c>
      <c r="CF7" s="272" t="s">
        <v>93</v>
      </c>
      <c r="CG7" s="297"/>
      <c r="CH7" s="304" t="s">
        <v>102</v>
      </c>
      <c r="CI7" s="304" t="s">
        <v>103</v>
      </c>
      <c r="CL7" s="782" t="s">
        <v>120</v>
      </c>
      <c r="CM7" s="782"/>
      <c r="CN7" s="101"/>
      <c r="CO7" s="486"/>
      <c r="CP7" s="142" t="s">
        <v>155</v>
      </c>
      <c r="CQ7" s="369">
        <v>44666</v>
      </c>
      <c r="CR7" s="370" t="s">
        <v>12</v>
      </c>
      <c r="CS7" s="371">
        <f>CQ7+2</f>
        <v>44668</v>
      </c>
      <c r="CT7" s="524" t="s">
        <v>164</v>
      </c>
      <c r="CU7" s="467" t="s">
        <v>167</v>
      </c>
      <c r="CV7" s="210">
        <v>17000000</v>
      </c>
      <c r="CW7" s="105">
        <v>130000000</v>
      </c>
      <c r="CX7" s="105">
        <v>460000000</v>
      </c>
      <c r="CY7" s="105">
        <v>3000000</v>
      </c>
      <c r="CZ7" s="105">
        <v>41000000</v>
      </c>
      <c r="DA7" s="413">
        <f>SUM(CV7:CZ7)</f>
        <v>651000000</v>
      </c>
      <c r="DB7" s="210">
        <f>'1-1'!F6</f>
        <v>15443800</v>
      </c>
      <c r="DC7" s="105">
        <f>'1-1'!F7</f>
        <v>78494500</v>
      </c>
      <c r="DD7" s="105">
        <f>'令和４年度 様式２'!DC9</f>
        <v>394285600</v>
      </c>
      <c r="DE7" s="105">
        <f>'1-1'!F10</f>
        <v>1486800</v>
      </c>
      <c r="DF7" s="105">
        <f>'令和４年度 様式２'!CX9</f>
        <v>41495700</v>
      </c>
      <c r="DG7" s="106">
        <f>SUM(DB7:DF7)</f>
        <v>531206400</v>
      </c>
      <c r="DI7" s="471">
        <f t="shared" ref="DI7:DN7" si="9">CV7-DB7</f>
        <v>1556200</v>
      </c>
      <c r="DJ7" s="611">
        <f t="shared" si="9"/>
        <v>51505500</v>
      </c>
      <c r="DK7" s="472">
        <f t="shared" si="9"/>
        <v>65714400</v>
      </c>
      <c r="DL7" s="472">
        <f t="shared" si="9"/>
        <v>1513200</v>
      </c>
      <c r="DM7" s="472">
        <f t="shared" si="9"/>
        <v>-495700</v>
      </c>
      <c r="DN7" s="473">
        <f t="shared" si="9"/>
        <v>119793600</v>
      </c>
      <c r="DP7" s="527">
        <f>'1-1'!F42</f>
        <v>935</v>
      </c>
    </row>
    <row r="8" spans="1:120" ht="45" customHeight="1" x14ac:dyDescent="0.2">
      <c r="A8" s="24" t="s">
        <v>38</v>
      </c>
      <c r="B8" s="3">
        <v>41772</v>
      </c>
      <c r="C8" s="4" t="s">
        <v>12</v>
      </c>
      <c r="D8" s="5">
        <v>41774</v>
      </c>
      <c r="E8" s="111" t="s">
        <v>21</v>
      </c>
      <c r="F8" s="81">
        <v>37188000</v>
      </c>
      <c r="G8" s="80">
        <v>173001000</v>
      </c>
      <c r="H8" s="80">
        <v>1203000</v>
      </c>
      <c r="I8" s="82">
        <v>123056000</v>
      </c>
      <c r="J8" s="63">
        <f t="shared" si="0"/>
        <v>334448000</v>
      </c>
      <c r="K8" s="799"/>
      <c r="L8" s="6">
        <v>37184100</v>
      </c>
      <c r="M8" s="6">
        <v>248598800</v>
      </c>
      <c r="N8" s="6">
        <v>1756500</v>
      </c>
      <c r="O8" s="6">
        <v>284327100</v>
      </c>
      <c r="P8" s="7">
        <f t="shared" si="1"/>
        <v>571866500</v>
      </c>
      <c r="Q8" s="53"/>
      <c r="S8" s="93"/>
      <c r="T8" s="94" t="s">
        <v>60</v>
      </c>
      <c r="U8" s="101"/>
      <c r="V8" s="140" t="s">
        <v>85</v>
      </c>
      <c r="W8" s="3"/>
      <c r="X8" s="4"/>
      <c r="Y8" s="5"/>
      <c r="Z8" s="111" t="s">
        <v>21</v>
      </c>
      <c r="AA8" s="107" t="e">
        <f>ROUND(L8*#REF!,-3)+3328700</f>
        <v>#REF!</v>
      </c>
      <c r="AB8" s="6" t="e">
        <f>ROUND(M8*#REF!,-3)+21299200</f>
        <v>#REF!</v>
      </c>
      <c r="AC8" s="6">
        <f>ROUND(N8,-3)+222900</f>
        <v>1979900</v>
      </c>
      <c r="AD8" s="6" t="e">
        <f>ROUND(O8*#REF!*1.06,-3)+29875700</f>
        <v>#REF!</v>
      </c>
      <c r="AE8" s="7" t="e">
        <f>SUM(AA8:AD8)</f>
        <v>#REF!</v>
      </c>
      <c r="AH8" s="174" t="s">
        <v>72</v>
      </c>
      <c r="AI8" s="179">
        <f>AA12</f>
        <v>50636000</v>
      </c>
      <c r="AJ8" s="180">
        <f>AB12</f>
        <v>241758000</v>
      </c>
      <c r="AK8" s="180">
        <f>AC12</f>
        <v>1120000</v>
      </c>
      <c r="AL8" s="180">
        <f>AD12</f>
        <v>1064368000</v>
      </c>
      <c r="AM8" s="181">
        <f t="shared" si="2"/>
        <v>1357882000</v>
      </c>
      <c r="AO8" s="24" t="s">
        <v>38</v>
      </c>
      <c r="AP8" s="3">
        <v>41772</v>
      </c>
      <c r="AQ8" s="4" t="s">
        <v>12</v>
      </c>
      <c r="AR8" s="5">
        <v>41774</v>
      </c>
      <c r="AS8" s="111" t="s">
        <v>21</v>
      </c>
      <c r="AT8" s="81">
        <v>37188000</v>
      </c>
      <c r="AU8" s="80">
        <v>173001000</v>
      </c>
      <c r="AV8" s="80">
        <v>1203000</v>
      </c>
      <c r="AW8" s="82">
        <v>123056000</v>
      </c>
      <c r="AX8" s="63">
        <f t="shared" si="3"/>
        <v>334448000</v>
      </c>
      <c r="AY8" s="799"/>
      <c r="AZ8" s="6">
        <v>37184100</v>
      </c>
      <c r="BA8" s="6">
        <v>248598800</v>
      </c>
      <c r="BB8" s="6">
        <v>1756500</v>
      </c>
      <c r="BC8" s="6">
        <v>284327100</v>
      </c>
      <c r="BD8" s="7">
        <f t="shared" si="4"/>
        <v>571866500</v>
      </c>
      <c r="BE8" s="53"/>
      <c r="BG8" s="93"/>
      <c r="BH8" s="94" t="s">
        <v>60</v>
      </c>
      <c r="BI8" s="101"/>
      <c r="BJ8" s="140" t="s">
        <v>85</v>
      </c>
      <c r="BK8" s="3">
        <v>42111</v>
      </c>
      <c r="BL8" s="4" t="s">
        <v>12</v>
      </c>
      <c r="BM8" s="5">
        <f t="shared" si="5"/>
        <v>42113</v>
      </c>
      <c r="BN8" s="202" t="s">
        <v>90</v>
      </c>
      <c r="BO8" s="107">
        <v>34786700</v>
      </c>
      <c r="BP8" s="6">
        <v>274373200</v>
      </c>
      <c r="BQ8" s="6">
        <v>1979900</v>
      </c>
      <c r="BR8" s="6">
        <v>340002700</v>
      </c>
      <c r="BS8" s="203">
        <f t="shared" ref="BS8:BS24" si="10">SUM(BO8:BR8)</f>
        <v>651142500</v>
      </c>
      <c r="BT8" s="211">
        <v>35390200</v>
      </c>
      <c r="BU8" s="6">
        <v>114806900</v>
      </c>
      <c r="BV8" s="6">
        <v>640700</v>
      </c>
      <c r="BW8" s="6">
        <v>117065000</v>
      </c>
      <c r="BX8" s="7">
        <f t="shared" si="6"/>
        <v>267902800</v>
      </c>
      <c r="BY8" s="211">
        <f t="shared" si="7"/>
        <v>603500</v>
      </c>
      <c r="BZ8" s="6">
        <f t="shared" si="7"/>
        <v>-159566300</v>
      </c>
      <c r="CA8" s="6">
        <f t="shared" si="7"/>
        <v>-1339200</v>
      </c>
      <c r="CB8" s="6">
        <f t="shared" si="7"/>
        <v>-222937700</v>
      </c>
      <c r="CC8" s="7">
        <f t="shared" si="8"/>
        <v>-383239700</v>
      </c>
      <c r="CD8" s="7">
        <v>46</v>
      </c>
      <c r="CE8" s="273" t="s">
        <v>95</v>
      </c>
      <c r="CF8" s="275" t="s">
        <v>93</v>
      </c>
      <c r="CG8" s="297"/>
      <c r="CH8" s="305" t="e">
        <f>BW8+BW10+BW12+#REF!+#REF!</f>
        <v>#REF!</v>
      </c>
      <c r="CI8" s="305" t="e">
        <f>CD8+CD10+CD12+#REF!+#REF!</f>
        <v>#REF!</v>
      </c>
      <c r="CL8" s="93"/>
      <c r="CM8" s="94" t="s">
        <v>60</v>
      </c>
      <c r="CN8" s="101"/>
      <c r="CO8" s="486"/>
      <c r="CP8" s="140" t="s">
        <v>157</v>
      </c>
      <c r="CQ8" s="355">
        <v>44673</v>
      </c>
      <c r="CR8" s="372" t="s">
        <v>12</v>
      </c>
      <c r="CS8" s="373">
        <f t="shared" ref="CS8:CS13" si="11">CQ8+2</f>
        <v>44675</v>
      </c>
      <c r="CT8" s="202" t="s">
        <v>148</v>
      </c>
      <c r="CU8" s="468" t="s">
        <v>168</v>
      </c>
      <c r="CV8" s="212">
        <v>24000000</v>
      </c>
      <c r="CW8" s="6">
        <v>250000000</v>
      </c>
      <c r="CX8" s="6">
        <v>638000000</v>
      </c>
      <c r="CY8" s="421">
        <v>3000000</v>
      </c>
      <c r="CZ8" s="6">
        <v>320000000</v>
      </c>
      <c r="DA8" s="414">
        <f t="shared" ref="DA8:DA24" si="12">SUM(CV8:CZ8)</f>
        <v>1235000000</v>
      </c>
      <c r="DB8" s="211">
        <f>'２'!F6</f>
        <v>21293100</v>
      </c>
      <c r="DC8" s="6">
        <f>'２'!F7</f>
        <v>241097600</v>
      </c>
      <c r="DD8" s="6">
        <f>'令和４年度 様式２'!DC10</f>
        <v>787086900</v>
      </c>
      <c r="DE8" s="6">
        <f>'２'!F10</f>
        <v>2572700</v>
      </c>
      <c r="DF8" s="6">
        <f>'令和４年度 様式２'!CX10</f>
        <v>275595200</v>
      </c>
      <c r="DG8" s="7">
        <f t="shared" ref="DG8:DG24" si="13">SUM(DB8:DF8)</f>
        <v>1327645500</v>
      </c>
      <c r="DI8" s="474">
        <f t="shared" ref="DI8:DI24" si="14">CV8-DB8</f>
        <v>2706900</v>
      </c>
      <c r="DJ8" s="475">
        <f t="shared" ref="DJ8:DJ24" si="15">CW8-DC8</f>
        <v>8902400</v>
      </c>
      <c r="DK8" s="475">
        <f t="shared" ref="DK8:DK24" si="16">CX8-DD8</f>
        <v>-149086900</v>
      </c>
      <c r="DL8" s="475">
        <f t="shared" ref="DL8:DL24" si="17">CY8-DE8</f>
        <v>427300</v>
      </c>
      <c r="DM8" s="475">
        <f t="shared" ref="DM8:DM24" si="18">CZ8-DF8</f>
        <v>44404800</v>
      </c>
      <c r="DN8" s="476">
        <f t="shared" ref="DN8:DN24" si="19">DA8-DG8</f>
        <v>-92645500</v>
      </c>
      <c r="DP8" s="528">
        <f>'２'!F104</f>
        <v>1189</v>
      </c>
    </row>
    <row r="9" spans="1:120" ht="45" customHeight="1" x14ac:dyDescent="0.2">
      <c r="A9" s="24"/>
      <c r="B9" s="3"/>
      <c r="C9" s="4"/>
      <c r="D9" s="5"/>
      <c r="E9" s="111"/>
      <c r="F9" s="81"/>
      <c r="G9" s="80"/>
      <c r="H9" s="80"/>
      <c r="I9" s="82"/>
      <c r="J9" s="63"/>
      <c r="K9" s="799"/>
      <c r="L9" s="6"/>
      <c r="M9" s="6"/>
      <c r="N9" s="6"/>
      <c r="O9" s="6"/>
      <c r="P9" s="7"/>
      <c r="Q9" s="298"/>
      <c r="S9" s="93"/>
      <c r="T9" s="94"/>
      <c r="U9" s="101"/>
      <c r="V9" s="140"/>
      <c r="W9" s="3"/>
      <c r="X9" s="4"/>
      <c r="Y9" s="5"/>
      <c r="Z9" s="111"/>
      <c r="AA9" s="107"/>
      <c r="AB9" s="6"/>
      <c r="AC9" s="6"/>
      <c r="AD9" s="6"/>
      <c r="AE9" s="7"/>
      <c r="AH9" s="173"/>
      <c r="AI9" s="182"/>
      <c r="AJ9" s="183"/>
      <c r="AK9" s="183"/>
      <c r="AL9" s="183"/>
      <c r="AM9" s="184"/>
      <c r="AO9" s="24"/>
      <c r="AP9" s="3"/>
      <c r="AQ9" s="4"/>
      <c r="AR9" s="5"/>
      <c r="AS9" s="111"/>
      <c r="AT9" s="81"/>
      <c r="AU9" s="80"/>
      <c r="AV9" s="80"/>
      <c r="AW9" s="82"/>
      <c r="AX9" s="63"/>
      <c r="AY9" s="799"/>
      <c r="AZ9" s="6"/>
      <c r="BA9" s="6"/>
      <c r="BB9" s="6"/>
      <c r="BC9" s="6"/>
      <c r="BD9" s="7"/>
      <c r="BE9" s="298"/>
      <c r="BG9" s="93"/>
      <c r="BH9" s="94"/>
      <c r="BI9" s="101"/>
      <c r="BJ9" s="141"/>
      <c r="BK9" s="8"/>
      <c r="BL9" s="9"/>
      <c r="BM9" s="10"/>
      <c r="BN9" s="202"/>
      <c r="BO9" s="107"/>
      <c r="BP9" s="6"/>
      <c r="BQ9" s="6"/>
      <c r="BR9" s="6"/>
      <c r="BS9" s="203"/>
      <c r="BT9" s="211"/>
      <c r="BU9" s="6"/>
      <c r="BV9" s="6"/>
      <c r="BW9" s="6"/>
      <c r="BX9" s="7"/>
      <c r="BY9" s="212"/>
      <c r="BZ9" s="11"/>
      <c r="CA9" s="11"/>
      <c r="CB9" s="11"/>
      <c r="CC9" s="12"/>
      <c r="CD9" s="12"/>
      <c r="CE9" s="356"/>
      <c r="CF9" s="274"/>
      <c r="CG9" s="297"/>
      <c r="CH9" s="357"/>
      <c r="CI9" s="358"/>
      <c r="CL9" s="93"/>
      <c r="CM9" s="94"/>
      <c r="CN9" s="101"/>
      <c r="CO9" s="101"/>
      <c r="CP9" s="140" t="s">
        <v>158</v>
      </c>
      <c r="CQ9" s="355">
        <v>44684</v>
      </c>
      <c r="CR9" s="372" t="s">
        <v>12</v>
      </c>
      <c r="CS9" s="373">
        <f t="shared" si="11"/>
        <v>44686</v>
      </c>
      <c r="CT9" s="202" t="s">
        <v>165</v>
      </c>
      <c r="CU9" s="469" t="s">
        <v>169</v>
      </c>
      <c r="CV9" s="211">
        <f>CV8</f>
        <v>24000000</v>
      </c>
      <c r="CW9" s="6">
        <f>CW8</f>
        <v>250000000</v>
      </c>
      <c r="CX9" s="6">
        <f>CX8</f>
        <v>638000000</v>
      </c>
      <c r="CY9" s="421">
        <f>CY8</f>
        <v>3000000</v>
      </c>
      <c r="CZ9" s="6">
        <f>CZ8</f>
        <v>320000000</v>
      </c>
      <c r="DA9" s="414">
        <f t="shared" si="12"/>
        <v>1235000000</v>
      </c>
      <c r="DB9" s="211">
        <f>'３'!F6</f>
        <v>21862400</v>
      </c>
      <c r="DC9" s="6">
        <f>'３'!F7</f>
        <v>173067400</v>
      </c>
      <c r="DD9" s="6">
        <f>'令和４年度 様式２'!DC11</f>
        <v>702699200</v>
      </c>
      <c r="DE9" s="6">
        <f>'３'!F10</f>
        <v>2251700</v>
      </c>
      <c r="DF9" s="6">
        <f>'令和４年度 様式２'!CX11</f>
        <v>222731600</v>
      </c>
      <c r="DG9" s="7">
        <f t="shared" si="13"/>
        <v>1122612300</v>
      </c>
      <c r="DI9" s="474">
        <f t="shared" si="14"/>
        <v>2137600</v>
      </c>
      <c r="DJ9" s="475">
        <f t="shared" si="15"/>
        <v>76932600</v>
      </c>
      <c r="DK9" s="475">
        <f t="shared" si="16"/>
        <v>-64699200</v>
      </c>
      <c r="DL9" s="475">
        <f t="shared" si="17"/>
        <v>748300</v>
      </c>
      <c r="DM9" s="475">
        <f t="shared" si="18"/>
        <v>97268400</v>
      </c>
      <c r="DN9" s="476">
        <f t="shared" si="19"/>
        <v>112387700</v>
      </c>
      <c r="DP9" s="528">
        <f>'３'!F102</f>
        <v>1319</v>
      </c>
    </row>
    <row r="10" spans="1:120" ht="45" customHeight="1" x14ac:dyDescent="0.2">
      <c r="A10" s="24" t="s">
        <v>22</v>
      </c>
      <c r="B10" s="3">
        <v>41804</v>
      </c>
      <c r="C10" s="4" t="s">
        <v>12</v>
      </c>
      <c r="D10" s="5">
        <v>41806</v>
      </c>
      <c r="E10" s="112" t="s">
        <v>39</v>
      </c>
      <c r="F10" s="81">
        <v>49780000</v>
      </c>
      <c r="G10" s="80">
        <v>318200000</v>
      </c>
      <c r="H10" s="80">
        <v>1196000</v>
      </c>
      <c r="I10" s="82">
        <v>414980000</v>
      </c>
      <c r="J10" s="63">
        <f t="shared" si="0"/>
        <v>784156000</v>
      </c>
      <c r="K10" s="799"/>
      <c r="L10" s="6">
        <v>55102500</v>
      </c>
      <c r="M10" s="6">
        <v>293030700</v>
      </c>
      <c r="N10" s="6">
        <v>3120500</v>
      </c>
      <c r="O10" s="6">
        <v>383601800</v>
      </c>
      <c r="P10" s="7">
        <f t="shared" si="1"/>
        <v>734855500</v>
      </c>
      <c r="R10" s="129"/>
      <c r="S10" s="94" t="s">
        <v>16</v>
      </c>
      <c r="T10" s="95">
        <v>0.82499999999999996</v>
      </c>
      <c r="U10" s="101" t="s">
        <v>27</v>
      </c>
      <c r="V10" s="140" t="s">
        <v>86</v>
      </c>
      <c r="W10" s="3"/>
      <c r="X10" s="4"/>
      <c r="Y10" s="5"/>
      <c r="Z10" s="112" t="s">
        <v>39</v>
      </c>
      <c r="AA10" s="107" t="e">
        <f>ROUND(L10*#REF!,-3)+3328700</f>
        <v>#REF!</v>
      </c>
      <c r="AB10" s="6" t="e">
        <f>ROUND(M10*#REF!,-3)+21299200</f>
        <v>#REF!</v>
      </c>
      <c r="AC10" s="6">
        <f>ROUND(N10,-3)+222900</f>
        <v>3343900</v>
      </c>
      <c r="AD10" s="6" t="e">
        <f>ROUND(O10*#REF!*1.06,-3)+29875700</f>
        <v>#REF!</v>
      </c>
      <c r="AE10" s="7" t="e">
        <f>SUM(AA10:AD10)</f>
        <v>#REF!</v>
      </c>
      <c r="AH10" s="173" t="s">
        <v>70</v>
      </c>
      <c r="AI10" s="182" t="e">
        <f>#REF!</f>
        <v>#REF!</v>
      </c>
      <c r="AJ10" s="183" t="e">
        <f>#REF!</f>
        <v>#REF!</v>
      </c>
      <c r="AK10" s="183" t="e">
        <f>#REF!</f>
        <v>#REF!</v>
      </c>
      <c r="AL10" s="183" t="e">
        <f>#REF!</f>
        <v>#REF!</v>
      </c>
      <c r="AM10" s="184" t="e">
        <f t="shared" si="2"/>
        <v>#REF!</v>
      </c>
      <c r="AO10" s="24" t="s">
        <v>22</v>
      </c>
      <c r="AP10" s="3">
        <v>41804</v>
      </c>
      <c r="AQ10" s="4" t="s">
        <v>12</v>
      </c>
      <c r="AR10" s="5">
        <v>41806</v>
      </c>
      <c r="AS10" s="112" t="s">
        <v>39</v>
      </c>
      <c r="AT10" s="81">
        <v>49780000</v>
      </c>
      <c r="AU10" s="80">
        <v>318200000</v>
      </c>
      <c r="AV10" s="80">
        <v>1196000</v>
      </c>
      <c r="AW10" s="82">
        <v>414980000</v>
      </c>
      <c r="AX10" s="63">
        <f t="shared" si="3"/>
        <v>784156000</v>
      </c>
      <c r="AY10" s="799"/>
      <c r="AZ10" s="6">
        <v>55102500</v>
      </c>
      <c r="BA10" s="6">
        <v>293030700</v>
      </c>
      <c r="BB10" s="6">
        <v>3120500</v>
      </c>
      <c r="BC10" s="6">
        <v>383601800</v>
      </c>
      <c r="BD10" s="7">
        <f t="shared" si="4"/>
        <v>734855500</v>
      </c>
      <c r="BF10" s="129"/>
      <c r="BG10" s="94" t="s">
        <v>16</v>
      </c>
      <c r="BH10" s="95">
        <v>0.82499999999999996</v>
      </c>
      <c r="BI10" s="101" t="s">
        <v>27</v>
      </c>
      <c r="BJ10" s="141" t="s">
        <v>85</v>
      </c>
      <c r="BK10" s="8">
        <v>42137</v>
      </c>
      <c r="BL10" s="9" t="s">
        <v>12</v>
      </c>
      <c r="BM10" s="10">
        <f t="shared" si="5"/>
        <v>42139</v>
      </c>
      <c r="BN10" s="202" t="s">
        <v>90</v>
      </c>
      <c r="BO10" s="107">
        <v>28762700</v>
      </c>
      <c r="BP10" s="6">
        <v>220379200</v>
      </c>
      <c r="BQ10" s="6">
        <v>1620900</v>
      </c>
      <c r="BR10" s="6">
        <v>256949700</v>
      </c>
      <c r="BS10" s="203">
        <f t="shared" si="10"/>
        <v>507712500</v>
      </c>
      <c r="BT10" s="211">
        <v>32993400</v>
      </c>
      <c r="BU10" s="6">
        <v>240218200</v>
      </c>
      <c r="BV10" s="6">
        <v>1009400</v>
      </c>
      <c r="BW10" s="6">
        <v>292380600</v>
      </c>
      <c r="BX10" s="7">
        <f t="shared" si="6"/>
        <v>566601600</v>
      </c>
      <c r="BY10" s="212">
        <f t="shared" si="7"/>
        <v>4230700</v>
      </c>
      <c r="BZ10" s="11">
        <f t="shared" si="7"/>
        <v>19839000</v>
      </c>
      <c r="CA10" s="11">
        <f t="shared" si="7"/>
        <v>-611500</v>
      </c>
      <c r="CB10" s="11">
        <f t="shared" si="7"/>
        <v>35430900</v>
      </c>
      <c r="CC10" s="12">
        <f t="shared" si="8"/>
        <v>58889100</v>
      </c>
      <c r="CD10" s="12">
        <v>129</v>
      </c>
      <c r="CE10" s="278"/>
      <c r="CF10" s="274" t="s">
        <v>93</v>
      </c>
      <c r="CG10" s="297"/>
      <c r="CI10" s="304" t="s">
        <v>106</v>
      </c>
      <c r="CK10" s="129"/>
      <c r="CL10" s="94" t="s">
        <v>16</v>
      </c>
      <c r="CM10" s="95">
        <v>0.83699999999999997</v>
      </c>
      <c r="CN10" s="101" t="s">
        <v>27</v>
      </c>
      <c r="CO10" s="101"/>
      <c r="CP10" s="140" t="s">
        <v>156</v>
      </c>
      <c r="CQ10" s="355">
        <v>44708</v>
      </c>
      <c r="CR10" s="372" t="s">
        <v>12</v>
      </c>
      <c r="CS10" s="373">
        <f t="shared" si="11"/>
        <v>44710</v>
      </c>
      <c r="CT10" s="202" t="s">
        <v>67</v>
      </c>
      <c r="CU10" s="470" t="s">
        <v>170</v>
      </c>
      <c r="CV10" s="388">
        <v>13000000</v>
      </c>
      <c r="CW10" s="6">
        <v>100000000</v>
      </c>
      <c r="CX10" s="6">
        <v>341000000</v>
      </c>
      <c r="CY10" s="421">
        <v>1000000</v>
      </c>
      <c r="CZ10" s="6">
        <v>41000000</v>
      </c>
      <c r="DA10" s="414">
        <f t="shared" si="12"/>
        <v>496000000</v>
      </c>
      <c r="DB10" s="211">
        <f>'13'!F6</f>
        <v>13372300</v>
      </c>
      <c r="DC10" s="6">
        <f>'13'!F7</f>
        <v>73295300</v>
      </c>
      <c r="DD10" s="6">
        <f>'令和４年度 様式２'!DC12</f>
        <v>381849200</v>
      </c>
      <c r="DE10" s="6">
        <f>'13'!F10</f>
        <v>1120200</v>
      </c>
      <c r="DF10" s="6">
        <f>'令和４年度 様式２'!CX12</f>
        <v>40078300</v>
      </c>
      <c r="DG10" s="7">
        <f t="shared" si="13"/>
        <v>509715300</v>
      </c>
      <c r="DI10" s="474">
        <f t="shared" si="14"/>
        <v>-372300</v>
      </c>
      <c r="DJ10" s="475">
        <f t="shared" si="15"/>
        <v>26704700</v>
      </c>
      <c r="DK10" s="475">
        <f t="shared" si="16"/>
        <v>-40849200</v>
      </c>
      <c r="DL10" s="475">
        <f t="shared" si="17"/>
        <v>-120200</v>
      </c>
      <c r="DM10" s="475">
        <f t="shared" si="18"/>
        <v>921700</v>
      </c>
      <c r="DN10" s="476">
        <f t="shared" si="19"/>
        <v>-13715300</v>
      </c>
      <c r="DP10" s="528">
        <f>'13'!F53</f>
        <v>1074</v>
      </c>
    </row>
    <row r="11" spans="1:120" ht="45" customHeight="1" thickBot="1" x14ac:dyDescent="0.25">
      <c r="A11" s="24"/>
      <c r="B11" s="3"/>
      <c r="C11" s="4"/>
      <c r="D11" s="5"/>
      <c r="E11" s="111"/>
      <c r="F11" s="81"/>
      <c r="G11" s="80"/>
      <c r="H11" s="80"/>
      <c r="I11" s="82"/>
      <c r="J11" s="63"/>
      <c r="K11" s="799"/>
      <c r="L11" s="6"/>
      <c r="M11" s="6"/>
      <c r="N11" s="6"/>
      <c r="O11" s="6"/>
      <c r="P11" s="7"/>
      <c r="R11" s="129"/>
      <c r="S11" s="94"/>
      <c r="T11" s="95"/>
      <c r="U11" s="101"/>
      <c r="V11" s="346"/>
      <c r="W11" s="347"/>
      <c r="X11" s="347"/>
      <c r="Y11" s="347"/>
      <c r="Z11" s="347"/>
      <c r="AA11" s="348"/>
      <c r="AB11" s="11"/>
      <c r="AC11" s="11"/>
      <c r="AD11" s="11"/>
      <c r="AE11" s="12"/>
      <c r="AH11" s="349"/>
      <c r="AI11" s="182"/>
      <c r="AJ11" s="183"/>
      <c r="AK11" s="183"/>
      <c r="AL11" s="183"/>
      <c r="AM11" s="184"/>
      <c r="AO11" s="24"/>
      <c r="AP11" s="3"/>
      <c r="AQ11" s="4"/>
      <c r="AR11" s="5"/>
      <c r="AS11" s="111"/>
      <c r="AT11" s="81"/>
      <c r="AU11" s="80"/>
      <c r="AV11" s="80"/>
      <c r="AW11" s="82"/>
      <c r="AX11" s="63"/>
      <c r="AY11" s="799"/>
      <c r="AZ11" s="6"/>
      <c r="BA11" s="6"/>
      <c r="BB11" s="6"/>
      <c r="BC11" s="6"/>
      <c r="BD11" s="7"/>
      <c r="BF11" s="129"/>
      <c r="BG11" s="94"/>
      <c r="BH11" s="95"/>
      <c r="BI11" s="101"/>
      <c r="BJ11" s="247"/>
      <c r="BK11" s="248"/>
      <c r="BL11" s="249"/>
      <c r="BM11" s="250"/>
      <c r="BN11" s="251"/>
      <c r="BO11" s="252"/>
      <c r="BP11" s="253"/>
      <c r="BQ11" s="253"/>
      <c r="BR11" s="253"/>
      <c r="BS11" s="254"/>
      <c r="BT11" s="255"/>
      <c r="BU11" s="253"/>
      <c r="BV11" s="253"/>
      <c r="BW11" s="253"/>
      <c r="BX11" s="256"/>
      <c r="BY11" s="255"/>
      <c r="BZ11" s="253"/>
      <c r="CA11" s="253"/>
      <c r="CB11" s="253"/>
      <c r="CC11" s="257"/>
      <c r="CD11" s="257"/>
      <c r="CE11" s="292"/>
      <c r="CF11" s="306"/>
      <c r="CG11" s="297"/>
      <c r="CI11" s="350"/>
      <c r="CK11" s="129"/>
      <c r="CL11" s="94"/>
      <c r="CM11" s="95"/>
      <c r="CN11" s="101"/>
      <c r="CO11" s="101"/>
      <c r="CP11" s="143" t="s">
        <v>159</v>
      </c>
      <c r="CQ11" s="374">
        <v>44728</v>
      </c>
      <c r="CR11" s="375" t="s">
        <v>12</v>
      </c>
      <c r="CS11" s="376">
        <f t="shared" si="11"/>
        <v>44730</v>
      </c>
      <c r="CT11" s="497" t="s">
        <v>166</v>
      </c>
      <c r="CU11" s="470" t="s">
        <v>171</v>
      </c>
      <c r="CV11" s="388">
        <f>CV7</f>
        <v>17000000</v>
      </c>
      <c r="CW11" s="6">
        <f>CW7</f>
        <v>130000000</v>
      </c>
      <c r="CX11" s="6">
        <f>CX7</f>
        <v>460000000</v>
      </c>
      <c r="CY11" s="421">
        <f>CY7</f>
        <v>3000000</v>
      </c>
      <c r="CZ11" s="6">
        <f>CZ7</f>
        <v>41000000</v>
      </c>
      <c r="DA11" s="415">
        <f t="shared" si="12"/>
        <v>651000000</v>
      </c>
      <c r="DB11" s="211">
        <f>'1-2'!F6</f>
        <v>12067800</v>
      </c>
      <c r="DC11" s="6">
        <f>'1-2'!F7</f>
        <v>107476300</v>
      </c>
      <c r="DD11" s="6">
        <f>'令和４年度 様式２'!DC13</f>
        <v>484537000</v>
      </c>
      <c r="DE11" s="6">
        <f>'1-2'!F10</f>
        <v>1807000</v>
      </c>
      <c r="DF11" s="6">
        <f>'令和４年度 様式２'!CX13</f>
        <v>86974900</v>
      </c>
      <c r="DG11" s="77">
        <f t="shared" si="13"/>
        <v>692863000</v>
      </c>
      <c r="DI11" s="474">
        <f t="shared" si="14"/>
        <v>4932200</v>
      </c>
      <c r="DJ11" s="475">
        <f t="shared" si="15"/>
        <v>22523700</v>
      </c>
      <c r="DK11" s="475">
        <f t="shared" si="16"/>
        <v>-24537000</v>
      </c>
      <c r="DL11" s="475">
        <f t="shared" si="17"/>
        <v>1193000</v>
      </c>
      <c r="DM11" s="475">
        <f t="shared" si="18"/>
        <v>-45974900</v>
      </c>
      <c r="DN11" s="476">
        <f t="shared" si="19"/>
        <v>-41863000</v>
      </c>
      <c r="DP11" s="528">
        <f>'1-2'!F68</f>
        <v>721</v>
      </c>
    </row>
    <row r="12" spans="1:120" ht="45" customHeight="1" thickBot="1" x14ac:dyDescent="0.25">
      <c r="A12" s="24" t="s">
        <v>10</v>
      </c>
      <c r="B12" s="3">
        <v>41894</v>
      </c>
      <c r="C12" s="4" t="s">
        <v>12</v>
      </c>
      <c r="D12" s="5">
        <v>41896</v>
      </c>
      <c r="E12" s="112" t="s">
        <v>39</v>
      </c>
      <c r="F12" s="81">
        <v>50523000</v>
      </c>
      <c r="G12" s="80">
        <v>272527000</v>
      </c>
      <c r="H12" s="80">
        <v>1177000</v>
      </c>
      <c r="I12" s="82">
        <v>278383000</v>
      </c>
      <c r="J12" s="63">
        <f t="shared" si="0"/>
        <v>602610000</v>
      </c>
      <c r="K12" s="799"/>
      <c r="L12" s="6">
        <v>45873000</v>
      </c>
      <c r="M12" s="6">
        <v>281063800</v>
      </c>
      <c r="N12" s="6">
        <v>1119500</v>
      </c>
      <c r="O12" s="6">
        <v>360805400</v>
      </c>
      <c r="P12" s="7">
        <f t="shared" si="1"/>
        <v>688861700</v>
      </c>
      <c r="R12" s="129"/>
      <c r="S12" s="94" t="s">
        <v>3</v>
      </c>
      <c r="T12" s="95">
        <v>1.046</v>
      </c>
      <c r="U12" s="101" t="s">
        <v>28</v>
      </c>
      <c r="V12" s="156" t="s">
        <v>87</v>
      </c>
      <c r="W12" s="157">
        <v>42236</v>
      </c>
      <c r="X12" s="158" t="s">
        <v>12</v>
      </c>
      <c r="Y12" s="159">
        <f>W12+2</f>
        <v>42238</v>
      </c>
      <c r="Z12" s="160" t="s">
        <v>46</v>
      </c>
      <c r="AA12" s="161">
        <v>50636000</v>
      </c>
      <c r="AB12" s="162">
        <v>241758000</v>
      </c>
      <c r="AC12" s="162">
        <v>1120000</v>
      </c>
      <c r="AD12" s="162">
        <v>1064368000</v>
      </c>
      <c r="AE12" s="163">
        <f t="shared" ref="AE12:AE24" si="20">SUM(AA12:AD12)</f>
        <v>1357882000</v>
      </c>
      <c r="AF12" s="153" t="s">
        <v>68</v>
      </c>
      <c r="AG12" s="154"/>
      <c r="AH12" s="169" t="s">
        <v>73</v>
      </c>
      <c r="AI12" s="186" t="e">
        <f>SUM(AA14:AA24)+#REF!+#REF!</f>
        <v>#REF!</v>
      </c>
      <c r="AJ12" s="187" t="e">
        <f>SUM(AB14:AB24)+#REF!+#REF!</f>
        <v>#REF!</v>
      </c>
      <c r="AK12" s="187" t="e">
        <f>SUM(AC14:AC24)+#REF!+#REF!</f>
        <v>#REF!</v>
      </c>
      <c r="AL12" s="187" t="e">
        <f>SUM(AD14:AD24)+#REF!+#REF!</f>
        <v>#REF!</v>
      </c>
      <c r="AM12" s="188" t="e">
        <f t="shared" si="2"/>
        <v>#REF!</v>
      </c>
      <c r="AO12" s="24" t="s">
        <v>10</v>
      </c>
      <c r="AP12" s="3">
        <v>41894</v>
      </c>
      <c r="AQ12" s="4" t="s">
        <v>12</v>
      </c>
      <c r="AR12" s="5">
        <v>41896</v>
      </c>
      <c r="AS12" s="112" t="s">
        <v>39</v>
      </c>
      <c r="AT12" s="81">
        <v>50523000</v>
      </c>
      <c r="AU12" s="80">
        <v>272527000</v>
      </c>
      <c r="AV12" s="80">
        <v>1177000</v>
      </c>
      <c r="AW12" s="82">
        <v>278383000</v>
      </c>
      <c r="AX12" s="63">
        <f t="shared" si="3"/>
        <v>602610000</v>
      </c>
      <c r="AY12" s="799"/>
      <c r="AZ12" s="6">
        <v>45873000</v>
      </c>
      <c r="BA12" s="6">
        <v>281063800</v>
      </c>
      <c r="BB12" s="6">
        <v>1119500</v>
      </c>
      <c r="BC12" s="6">
        <v>360805400</v>
      </c>
      <c r="BD12" s="7">
        <f t="shared" si="4"/>
        <v>688861700</v>
      </c>
      <c r="BF12" s="129"/>
      <c r="BG12" s="94" t="s">
        <v>3</v>
      </c>
      <c r="BH12" s="95">
        <v>1.046</v>
      </c>
      <c r="BI12" s="101" t="s">
        <v>28</v>
      </c>
      <c r="BJ12" s="140" t="s">
        <v>86</v>
      </c>
      <c r="BK12" s="3">
        <v>42163</v>
      </c>
      <c r="BL12" s="4" t="s">
        <v>12</v>
      </c>
      <c r="BM12" s="5">
        <f t="shared" si="5"/>
        <v>42165</v>
      </c>
      <c r="BN12" s="111" t="s">
        <v>21</v>
      </c>
      <c r="BO12" s="107">
        <v>38765700</v>
      </c>
      <c r="BP12" s="6">
        <v>153418200</v>
      </c>
      <c r="BQ12" s="6">
        <v>927900</v>
      </c>
      <c r="BR12" s="6">
        <v>185454700</v>
      </c>
      <c r="BS12" s="203">
        <f t="shared" si="10"/>
        <v>378566500</v>
      </c>
      <c r="BT12" s="211">
        <v>25667900</v>
      </c>
      <c r="BU12" s="6">
        <v>256061100</v>
      </c>
      <c r="BV12" s="6">
        <v>1305400</v>
      </c>
      <c r="BW12" s="6">
        <v>316323900</v>
      </c>
      <c r="BX12" s="7">
        <f t="shared" si="6"/>
        <v>599358300</v>
      </c>
      <c r="BY12" s="211">
        <f t="shared" si="7"/>
        <v>-13097800</v>
      </c>
      <c r="BZ12" s="6">
        <f t="shared" si="7"/>
        <v>102642900</v>
      </c>
      <c r="CA12" s="6">
        <f t="shared" si="7"/>
        <v>377500</v>
      </c>
      <c r="CB12" s="6">
        <f t="shared" si="7"/>
        <v>130869200</v>
      </c>
      <c r="CC12" s="7">
        <f t="shared" si="8"/>
        <v>220791800</v>
      </c>
      <c r="CD12" s="7">
        <v>150</v>
      </c>
      <c r="CE12" s="280"/>
      <c r="CF12" s="275" t="s">
        <v>97</v>
      </c>
      <c r="CG12" s="297"/>
      <c r="CK12" s="129"/>
      <c r="CL12" s="94" t="s">
        <v>3</v>
      </c>
      <c r="CM12" s="95">
        <v>1.0089999999999999</v>
      </c>
      <c r="CN12" s="101" t="s">
        <v>28</v>
      </c>
      <c r="CO12" s="101"/>
      <c r="CP12" s="389" t="s">
        <v>10</v>
      </c>
      <c r="CQ12" s="355">
        <v>44734</v>
      </c>
      <c r="CR12" s="372" t="s">
        <v>12</v>
      </c>
      <c r="CS12" s="373">
        <f t="shared" si="11"/>
        <v>44736</v>
      </c>
      <c r="CT12" s="202" t="s">
        <v>123</v>
      </c>
      <c r="CU12" s="469" t="s">
        <v>172</v>
      </c>
      <c r="CV12" s="211">
        <f t="shared" ref="CV12:CZ13" si="21">CV7</f>
        <v>17000000</v>
      </c>
      <c r="CW12" s="6">
        <f t="shared" si="21"/>
        <v>130000000</v>
      </c>
      <c r="CX12" s="76">
        <f t="shared" si="21"/>
        <v>460000000</v>
      </c>
      <c r="CY12" s="421">
        <f t="shared" si="21"/>
        <v>3000000</v>
      </c>
      <c r="CZ12" s="6">
        <f t="shared" si="21"/>
        <v>41000000</v>
      </c>
      <c r="DA12" s="415">
        <f t="shared" si="12"/>
        <v>651000000</v>
      </c>
      <c r="DB12" s="211">
        <f>'4-1'!F6</f>
        <v>10612300</v>
      </c>
      <c r="DC12" s="6">
        <f>'4-1'!F7</f>
        <v>64143100</v>
      </c>
      <c r="DD12" s="6">
        <f>'令和４年度 様式２'!DC14</f>
        <v>378097200</v>
      </c>
      <c r="DE12" s="6">
        <f>'4-1'!F10</f>
        <v>1033800</v>
      </c>
      <c r="DF12" s="6">
        <f>'令和４年度 様式２'!CX14</f>
        <v>20109700</v>
      </c>
      <c r="DG12" s="77">
        <f t="shared" si="13"/>
        <v>473996100</v>
      </c>
      <c r="DH12" s="200"/>
      <c r="DI12" s="474">
        <f t="shared" si="14"/>
        <v>6387700</v>
      </c>
      <c r="DJ12" s="475">
        <f t="shared" si="15"/>
        <v>65856900</v>
      </c>
      <c r="DK12" s="475">
        <f t="shared" si="16"/>
        <v>81902800</v>
      </c>
      <c r="DL12" s="475">
        <f t="shared" si="17"/>
        <v>1966200</v>
      </c>
      <c r="DM12" s="475">
        <f t="shared" si="18"/>
        <v>20890300</v>
      </c>
      <c r="DN12" s="476">
        <f t="shared" si="19"/>
        <v>177003900</v>
      </c>
      <c r="DO12" s="200"/>
      <c r="DP12" s="528">
        <f>'4-1'!F42</f>
        <v>511</v>
      </c>
    </row>
    <row r="13" spans="1:120" ht="45" customHeight="1" thickBot="1" x14ac:dyDescent="0.25">
      <c r="A13" s="25"/>
      <c r="B13" s="8"/>
      <c r="C13" s="9"/>
      <c r="D13" s="10"/>
      <c r="E13" s="131"/>
      <c r="F13" s="83"/>
      <c r="G13" s="84"/>
      <c r="H13" s="84"/>
      <c r="I13" s="114"/>
      <c r="J13" s="64"/>
      <c r="K13" s="799"/>
      <c r="L13" s="11"/>
      <c r="M13" s="11"/>
      <c r="N13" s="11"/>
      <c r="O13" s="11"/>
      <c r="P13" s="12"/>
      <c r="R13" s="129"/>
      <c r="S13" s="359"/>
      <c r="T13" s="129"/>
      <c r="U13" s="101"/>
      <c r="V13" s="360"/>
      <c r="W13" s="361"/>
      <c r="X13" s="362"/>
      <c r="Y13" s="363"/>
      <c r="Z13" s="364"/>
      <c r="AA13" s="365"/>
      <c r="AB13" s="366"/>
      <c r="AC13" s="366"/>
      <c r="AD13" s="366"/>
      <c r="AE13" s="367"/>
      <c r="AF13" s="368"/>
      <c r="AG13" s="154"/>
      <c r="AH13" s="172"/>
      <c r="AI13" s="176"/>
      <c r="AJ13" s="177"/>
      <c r="AK13" s="177"/>
      <c r="AL13" s="177"/>
      <c r="AM13" s="178"/>
      <c r="AO13" s="25"/>
      <c r="AP13" s="8"/>
      <c r="AQ13" s="9"/>
      <c r="AR13" s="10"/>
      <c r="AS13" s="131"/>
      <c r="AT13" s="83"/>
      <c r="AU13" s="84"/>
      <c r="AV13" s="84"/>
      <c r="AW13" s="114"/>
      <c r="AX13" s="64"/>
      <c r="AY13" s="799"/>
      <c r="AZ13" s="11"/>
      <c r="BA13" s="11"/>
      <c r="BB13" s="11"/>
      <c r="BC13" s="11"/>
      <c r="BD13" s="12"/>
      <c r="BF13" s="129"/>
      <c r="BG13" s="359"/>
      <c r="BH13" s="129"/>
      <c r="BI13" s="101"/>
      <c r="BJ13" s="140"/>
      <c r="BK13" s="3"/>
      <c r="BL13" s="4"/>
      <c r="BM13" s="5"/>
      <c r="BN13" s="111"/>
      <c r="BO13" s="107"/>
      <c r="BP13" s="6"/>
      <c r="BQ13" s="6"/>
      <c r="BR13" s="6"/>
      <c r="BS13" s="203"/>
      <c r="BT13" s="211"/>
      <c r="BU13" s="6"/>
      <c r="BV13" s="6"/>
      <c r="BW13" s="6"/>
      <c r="BX13" s="7"/>
      <c r="BY13" s="211"/>
      <c r="BZ13" s="6"/>
      <c r="CA13" s="6"/>
      <c r="CB13" s="6"/>
      <c r="CC13" s="7"/>
      <c r="CD13" s="7"/>
      <c r="CE13" s="280"/>
      <c r="CF13" s="275"/>
      <c r="CG13" s="297"/>
      <c r="CK13" s="129"/>
      <c r="CL13" s="359"/>
      <c r="CM13" s="129"/>
      <c r="CN13" s="101"/>
      <c r="CO13" s="101"/>
      <c r="CP13" s="534" t="s">
        <v>160</v>
      </c>
      <c r="CQ13" s="355">
        <v>44739</v>
      </c>
      <c r="CR13" s="372" t="s">
        <v>122</v>
      </c>
      <c r="CS13" s="373">
        <f t="shared" si="11"/>
        <v>44741</v>
      </c>
      <c r="CT13" s="111" t="s">
        <v>148</v>
      </c>
      <c r="CU13" s="470" t="s">
        <v>173</v>
      </c>
      <c r="CV13" s="211">
        <f t="shared" si="21"/>
        <v>24000000</v>
      </c>
      <c r="CW13" s="6">
        <f t="shared" si="21"/>
        <v>250000000</v>
      </c>
      <c r="CX13" s="76">
        <f t="shared" si="21"/>
        <v>638000000</v>
      </c>
      <c r="CY13" s="421">
        <f t="shared" si="21"/>
        <v>3000000</v>
      </c>
      <c r="CZ13" s="6">
        <f t="shared" si="21"/>
        <v>320000000</v>
      </c>
      <c r="DA13" s="415">
        <f t="shared" si="12"/>
        <v>1235000000</v>
      </c>
      <c r="DB13" s="211">
        <f>'5'!F6</f>
        <v>16924600</v>
      </c>
      <c r="DC13" s="6">
        <f>'5'!F7</f>
        <v>188024900</v>
      </c>
      <c r="DD13" s="6">
        <f>'令和４年度 様式２'!DC15</f>
        <v>650693800</v>
      </c>
      <c r="DE13" s="6">
        <f>'5'!F10</f>
        <v>2078400</v>
      </c>
      <c r="DF13" s="6">
        <f>'令和４年度 様式２'!CX15</f>
        <v>152979300</v>
      </c>
      <c r="DG13" s="77">
        <f t="shared" si="13"/>
        <v>1010701000</v>
      </c>
      <c r="DH13" s="535"/>
      <c r="DI13" s="474">
        <f t="shared" si="14"/>
        <v>7075400</v>
      </c>
      <c r="DJ13" s="475">
        <f t="shared" si="15"/>
        <v>61975100</v>
      </c>
      <c r="DK13" s="475">
        <f t="shared" si="16"/>
        <v>-12693800</v>
      </c>
      <c r="DL13" s="475">
        <f t="shared" si="17"/>
        <v>921600</v>
      </c>
      <c r="DM13" s="475">
        <f t="shared" si="18"/>
        <v>167020700</v>
      </c>
      <c r="DN13" s="476">
        <f t="shared" si="19"/>
        <v>224299000</v>
      </c>
      <c r="DO13" s="535"/>
      <c r="DP13" s="528">
        <f>'5'!F83</f>
        <v>1311</v>
      </c>
    </row>
    <row r="14" spans="1:120" ht="45" customHeight="1" thickBot="1" x14ac:dyDescent="0.25">
      <c r="A14" s="25" t="s">
        <v>11</v>
      </c>
      <c r="B14" s="8">
        <v>41907</v>
      </c>
      <c r="C14" s="9" t="s">
        <v>12</v>
      </c>
      <c r="D14" s="10">
        <v>41909</v>
      </c>
      <c r="E14" s="113" t="s">
        <v>21</v>
      </c>
      <c r="F14" s="83">
        <v>29078000</v>
      </c>
      <c r="G14" s="84">
        <v>141383000</v>
      </c>
      <c r="H14" s="84">
        <v>716000</v>
      </c>
      <c r="I14" s="114">
        <v>84074000</v>
      </c>
      <c r="J14" s="64">
        <f t="shared" si="0"/>
        <v>255251000</v>
      </c>
      <c r="K14" s="800"/>
      <c r="L14" s="11">
        <v>30064100</v>
      </c>
      <c r="M14" s="11">
        <v>195560400</v>
      </c>
      <c r="N14" s="11">
        <v>1398200</v>
      </c>
      <c r="O14" s="11">
        <v>208183600</v>
      </c>
      <c r="P14" s="12">
        <f t="shared" si="1"/>
        <v>435206300</v>
      </c>
      <c r="R14" s="129"/>
      <c r="S14" s="92"/>
      <c r="T14" s="92"/>
      <c r="U14" s="101"/>
      <c r="V14" s="142" t="s">
        <v>88</v>
      </c>
      <c r="W14" s="27"/>
      <c r="X14" s="28"/>
      <c r="Y14" s="29"/>
      <c r="Z14" s="115" t="s">
        <v>21</v>
      </c>
      <c r="AA14" s="164" t="e">
        <f>ROUND(L14*#REF!,-3)+3328700</f>
        <v>#REF!</v>
      </c>
      <c r="AB14" s="34" t="e">
        <f>ROUND(M14*#REF!,-3)+21299200</f>
        <v>#REF!</v>
      </c>
      <c r="AC14" s="34">
        <f>ROUND(N14,-3)+222900</f>
        <v>1620900</v>
      </c>
      <c r="AD14" s="34" t="e">
        <f>ROUND(O14*#REF!*1.06,-3)+29875700</f>
        <v>#REF!</v>
      </c>
      <c r="AE14" s="35" t="e">
        <f t="shared" si="20"/>
        <v>#REF!</v>
      </c>
      <c r="AF14" s="152"/>
      <c r="AG14" s="155"/>
      <c r="AH14" s="175" t="s">
        <v>74</v>
      </c>
      <c r="AI14" s="189" t="e">
        <f>#REF!+AI12</f>
        <v>#REF!</v>
      </c>
      <c r="AJ14" s="190" t="e">
        <f>#REF!+AJ12</f>
        <v>#REF!</v>
      </c>
      <c r="AK14" s="190" t="e">
        <f>#REF!+AK12</f>
        <v>#REF!</v>
      </c>
      <c r="AL14" s="190" t="e">
        <f>#REF!+AL12</f>
        <v>#REF!</v>
      </c>
      <c r="AM14" s="191" t="e">
        <f t="shared" si="2"/>
        <v>#REF!</v>
      </c>
      <c r="AO14" s="25" t="s">
        <v>11</v>
      </c>
      <c r="AP14" s="8">
        <v>41907</v>
      </c>
      <c r="AQ14" s="9" t="s">
        <v>12</v>
      </c>
      <c r="AR14" s="10">
        <v>41909</v>
      </c>
      <c r="AS14" s="113" t="s">
        <v>21</v>
      </c>
      <c r="AT14" s="83">
        <v>29078000</v>
      </c>
      <c r="AU14" s="84">
        <v>141383000</v>
      </c>
      <c r="AV14" s="84">
        <v>716000</v>
      </c>
      <c r="AW14" s="114">
        <v>84074000</v>
      </c>
      <c r="AX14" s="64">
        <f t="shared" si="3"/>
        <v>255251000</v>
      </c>
      <c r="AY14" s="800"/>
      <c r="AZ14" s="11">
        <v>30064100</v>
      </c>
      <c r="BA14" s="11">
        <v>195560400</v>
      </c>
      <c r="BB14" s="11">
        <v>1398200</v>
      </c>
      <c r="BC14" s="11">
        <v>208183600</v>
      </c>
      <c r="BD14" s="12">
        <f t="shared" si="4"/>
        <v>435206300</v>
      </c>
      <c r="BF14" s="129"/>
      <c r="BG14" s="92"/>
      <c r="BH14" s="92"/>
      <c r="BI14" s="101"/>
      <c r="BJ14" s="247" t="s">
        <v>87</v>
      </c>
      <c r="BK14" s="248">
        <v>42172</v>
      </c>
      <c r="BL14" s="249" t="s">
        <v>12</v>
      </c>
      <c r="BM14" s="250">
        <f t="shared" si="5"/>
        <v>42174</v>
      </c>
      <c r="BN14" s="258" t="s">
        <v>20</v>
      </c>
      <c r="BO14" s="259">
        <v>35186700</v>
      </c>
      <c r="BP14" s="260">
        <v>328681200</v>
      </c>
      <c r="BQ14" s="260">
        <v>1707900</v>
      </c>
      <c r="BR14" s="260">
        <v>295668700</v>
      </c>
      <c r="BS14" s="261">
        <f t="shared" si="10"/>
        <v>661244500</v>
      </c>
      <c r="BT14" s="262">
        <v>35970200</v>
      </c>
      <c r="BU14" s="260">
        <v>286081800</v>
      </c>
      <c r="BV14" s="260">
        <v>1134900</v>
      </c>
      <c r="BW14" s="260">
        <v>395873800</v>
      </c>
      <c r="BX14" s="256">
        <f t="shared" si="6"/>
        <v>719060700</v>
      </c>
      <c r="BY14" s="262">
        <f t="shared" si="7"/>
        <v>783500</v>
      </c>
      <c r="BZ14" s="260">
        <f t="shared" si="7"/>
        <v>-42599400</v>
      </c>
      <c r="CA14" s="260">
        <f t="shared" si="7"/>
        <v>-573000</v>
      </c>
      <c r="CB14" s="260">
        <f t="shared" si="7"/>
        <v>100205100</v>
      </c>
      <c r="CC14" s="256">
        <f t="shared" si="8"/>
        <v>57816200</v>
      </c>
      <c r="CD14" s="256">
        <v>164</v>
      </c>
      <c r="CE14" s="294" t="s">
        <v>98</v>
      </c>
      <c r="CF14" s="293" t="s">
        <v>97</v>
      </c>
      <c r="CG14" s="297"/>
      <c r="CK14" s="129"/>
      <c r="CL14" s="92"/>
      <c r="CM14" s="92"/>
      <c r="CN14" s="101"/>
      <c r="CO14" s="101"/>
      <c r="CP14" s="504" t="s">
        <v>161</v>
      </c>
      <c r="CQ14" s="374">
        <v>44752</v>
      </c>
      <c r="CR14" s="375" t="s">
        <v>12</v>
      </c>
      <c r="CS14" s="376">
        <f>CQ14+2</f>
        <v>44754</v>
      </c>
      <c r="CT14" s="497" t="s">
        <v>149</v>
      </c>
      <c r="CU14" s="470" t="s">
        <v>174</v>
      </c>
      <c r="CV14" s="388">
        <v>0</v>
      </c>
      <c r="CW14" s="76">
        <v>150000000</v>
      </c>
      <c r="CX14" s="76">
        <v>795000000</v>
      </c>
      <c r="CY14" s="308">
        <v>3000000</v>
      </c>
      <c r="CZ14" s="76">
        <v>2000000</v>
      </c>
      <c r="DA14" s="415">
        <f t="shared" si="12"/>
        <v>950000000</v>
      </c>
      <c r="DB14" s="388">
        <f>'6-1'!F6</f>
        <v>0</v>
      </c>
      <c r="DC14" s="76">
        <f>'6-1'!F7</f>
        <v>139595700</v>
      </c>
      <c r="DD14" s="76">
        <f>'令和４年度 様式２'!DC16</f>
        <v>923146400</v>
      </c>
      <c r="DE14" s="76">
        <f>'6-1'!F11</f>
        <v>3245200</v>
      </c>
      <c r="DF14" s="76">
        <f>'令和４年度 様式２'!CX16</f>
        <v>1311000</v>
      </c>
      <c r="DG14" s="77">
        <f t="shared" si="13"/>
        <v>1067298300</v>
      </c>
      <c r="DI14" s="479">
        <f t="shared" si="14"/>
        <v>0</v>
      </c>
      <c r="DJ14" s="480">
        <f t="shared" si="15"/>
        <v>10404300</v>
      </c>
      <c r="DK14" s="480">
        <f t="shared" si="16"/>
        <v>-128146400</v>
      </c>
      <c r="DL14" s="480">
        <f t="shared" si="17"/>
        <v>-245200</v>
      </c>
      <c r="DM14" s="480">
        <f t="shared" si="18"/>
        <v>689000</v>
      </c>
      <c r="DN14" s="481">
        <f t="shared" si="19"/>
        <v>-117298300</v>
      </c>
      <c r="DP14" s="666">
        <v>0</v>
      </c>
    </row>
    <row r="15" spans="1:120" ht="45" customHeight="1" thickBot="1" x14ac:dyDescent="0.25">
      <c r="A15" s="498"/>
      <c r="B15" s="232"/>
      <c r="C15" s="233"/>
      <c r="D15" s="234"/>
      <c r="E15" s="351"/>
      <c r="F15" s="499"/>
      <c r="G15" s="500"/>
      <c r="H15" s="500"/>
      <c r="I15" s="183"/>
      <c r="J15" s="501"/>
      <c r="K15" s="493"/>
      <c r="L15" s="125"/>
      <c r="M15" s="125"/>
      <c r="N15" s="125"/>
      <c r="O15" s="125"/>
      <c r="P15" s="127"/>
      <c r="R15" s="129"/>
      <c r="S15" s="92"/>
      <c r="T15" s="92"/>
      <c r="U15" s="101"/>
      <c r="V15" s="143"/>
      <c r="W15" s="117"/>
      <c r="X15" s="118"/>
      <c r="Y15" s="119"/>
      <c r="Z15" s="123"/>
      <c r="AA15" s="136"/>
      <c r="AB15" s="76"/>
      <c r="AC15" s="76"/>
      <c r="AD15" s="76"/>
      <c r="AE15" s="77"/>
      <c r="AF15" s="155"/>
      <c r="AG15" s="155"/>
      <c r="AH15" s="502"/>
      <c r="AI15" s="503"/>
      <c r="AJ15" s="503"/>
      <c r="AK15" s="503"/>
      <c r="AL15" s="503"/>
      <c r="AM15" s="503"/>
      <c r="AO15" s="498"/>
      <c r="AP15" s="232"/>
      <c r="AQ15" s="233"/>
      <c r="AR15" s="234"/>
      <c r="AS15" s="351"/>
      <c r="AT15" s="499"/>
      <c r="AU15" s="500"/>
      <c r="AV15" s="500"/>
      <c r="AW15" s="183"/>
      <c r="AX15" s="501"/>
      <c r="AY15" s="493"/>
      <c r="AZ15" s="125"/>
      <c r="BA15" s="125"/>
      <c r="BB15" s="125"/>
      <c r="BC15" s="125"/>
      <c r="BD15" s="127"/>
      <c r="BF15" s="129"/>
      <c r="BG15" s="92"/>
      <c r="BH15" s="92"/>
      <c r="BI15" s="101"/>
      <c r="BJ15" s="247"/>
      <c r="BK15" s="248"/>
      <c r="BL15" s="249"/>
      <c r="BM15" s="250"/>
      <c r="BN15" s="251"/>
      <c r="BO15" s="252"/>
      <c r="BP15" s="253"/>
      <c r="BQ15" s="264"/>
      <c r="BR15" s="253"/>
      <c r="BS15" s="261"/>
      <c r="BT15" s="255"/>
      <c r="BU15" s="253"/>
      <c r="BV15" s="264"/>
      <c r="BW15" s="253"/>
      <c r="BX15" s="256"/>
      <c r="BY15" s="262"/>
      <c r="BZ15" s="260"/>
      <c r="CA15" s="260"/>
      <c r="CB15" s="260"/>
      <c r="CC15" s="256"/>
      <c r="CD15" s="256"/>
      <c r="CE15" s="294"/>
      <c r="CF15" s="293"/>
      <c r="CG15" s="297"/>
      <c r="CK15" s="129"/>
      <c r="CL15" s="92"/>
      <c r="CM15" s="92"/>
      <c r="CN15" s="101"/>
      <c r="CO15" s="101"/>
      <c r="CP15" s="536" t="s">
        <v>162</v>
      </c>
      <c r="CQ15" s="537">
        <v>44817</v>
      </c>
      <c r="CR15" s="538" t="s">
        <v>12</v>
      </c>
      <c r="CS15" s="539">
        <f>CQ15+2</f>
        <v>44819</v>
      </c>
      <c r="CT15" s="351" t="s">
        <v>166</v>
      </c>
      <c r="CU15" s="540" t="s">
        <v>175</v>
      </c>
      <c r="CV15" s="235">
        <f>CV7</f>
        <v>17000000</v>
      </c>
      <c r="CW15" s="125">
        <f>CW7</f>
        <v>130000000</v>
      </c>
      <c r="CX15" s="125">
        <f>CX7</f>
        <v>460000000</v>
      </c>
      <c r="CY15" s="126">
        <f>CY7</f>
        <v>3000000</v>
      </c>
      <c r="CZ15" s="125">
        <f>CZ7</f>
        <v>41000000</v>
      </c>
      <c r="DA15" s="416">
        <f t="shared" si="12"/>
        <v>651000000</v>
      </c>
      <c r="DB15" s="235">
        <f>'4-2'!F6</f>
        <v>11269300</v>
      </c>
      <c r="DC15" s="125">
        <f>'4-2'!F7</f>
        <v>92112800</v>
      </c>
      <c r="DD15" s="125">
        <f>'令和４年度 様式２'!DC17</f>
        <v>502321800</v>
      </c>
      <c r="DE15" s="125">
        <f>'4-2'!F9</f>
        <v>1761200</v>
      </c>
      <c r="DF15" s="125">
        <f>'令和４年度 様式２'!CX17</f>
        <v>46709900</v>
      </c>
      <c r="DG15" s="127">
        <f t="shared" si="13"/>
        <v>654175000</v>
      </c>
      <c r="DI15" s="541">
        <f t="shared" si="14"/>
        <v>5730700</v>
      </c>
      <c r="DJ15" s="542">
        <f t="shared" si="15"/>
        <v>37887200</v>
      </c>
      <c r="DK15" s="542">
        <f t="shared" si="16"/>
        <v>-42321800</v>
      </c>
      <c r="DL15" s="542">
        <f t="shared" si="17"/>
        <v>1238800</v>
      </c>
      <c r="DM15" s="542">
        <f t="shared" si="18"/>
        <v>-5709900</v>
      </c>
      <c r="DN15" s="543">
        <f t="shared" si="19"/>
        <v>-3175000</v>
      </c>
      <c r="DP15" s="544">
        <f>'4-2'!F61</f>
        <v>646</v>
      </c>
    </row>
    <row r="16" spans="1:120" ht="45" customHeight="1" thickBot="1" x14ac:dyDescent="0.25">
      <c r="A16" s="142" t="s">
        <v>47</v>
      </c>
      <c r="B16" s="27">
        <v>41938</v>
      </c>
      <c r="C16" s="28" t="s">
        <v>12</v>
      </c>
      <c r="D16" s="29">
        <v>41940</v>
      </c>
      <c r="E16" s="115" t="s">
        <v>21</v>
      </c>
      <c r="F16" s="85">
        <v>41888000</v>
      </c>
      <c r="G16" s="86">
        <v>129783000</v>
      </c>
      <c r="H16" s="86">
        <v>705000</v>
      </c>
      <c r="I16" s="89">
        <v>142636000</v>
      </c>
      <c r="J16" s="79">
        <f t="shared" si="0"/>
        <v>315012000</v>
      </c>
      <c r="K16" s="780" t="s">
        <v>17</v>
      </c>
      <c r="L16" s="34">
        <v>41888000</v>
      </c>
      <c r="M16" s="34">
        <v>129783000</v>
      </c>
      <c r="N16" s="34">
        <v>705000</v>
      </c>
      <c r="O16" s="34">
        <v>142636000</v>
      </c>
      <c r="P16" s="35">
        <f t="shared" si="1"/>
        <v>315012000</v>
      </c>
      <c r="R16" s="129"/>
      <c r="S16" s="782" t="s">
        <v>59</v>
      </c>
      <c r="T16" s="782"/>
      <c r="U16" s="101"/>
      <c r="V16" s="140" t="s">
        <v>88</v>
      </c>
      <c r="W16" s="3"/>
      <c r="X16" s="4"/>
      <c r="Y16" s="5"/>
      <c r="Z16" s="111" t="s">
        <v>21</v>
      </c>
      <c r="AA16" s="107" t="e">
        <f>ROUND(L16*#REF!,-3)+3328700</f>
        <v>#REF!</v>
      </c>
      <c r="AB16" s="6" t="e">
        <f>ROUND(M16*#REF!,-3)+21299200</f>
        <v>#REF!</v>
      </c>
      <c r="AC16" s="6">
        <f>ROUND(N16,-3)+222900</f>
        <v>927900</v>
      </c>
      <c r="AD16" s="6" t="e">
        <f>ROUND(O16*#REF!*1.06,-3)+29875700</f>
        <v>#REF!</v>
      </c>
      <c r="AE16" s="7" t="e">
        <f t="shared" si="20"/>
        <v>#REF!</v>
      </c>
      <c r="AO16" s="142" t="s">
        <v>47</v>
      </c>
      <c r="AP16" s="27">
        <v>41938</v>
      </c>
      <c r="AQ16" s="28" t="s">
        <v>12</v>
      </c>
      <c r="AR16" s="29">
        <v>41940</v>
      </c>
      <c r="AS16" s="115" t="s">
        <v>21</v>
      </c>
      <c r="AT16" s="85">
        <v>41888000</v>
      </c>
      <c r="AU16" s="86">
        <v>129783000</v>
      </c>
      <c r="AV16" s="86">
        <v>705000</v>
      </c>
      <c r="AW16" s="89">
        <v>142636000</v>
      </c>
      <c r="AX16" s="79">
        <f t="shared" si="3"/>
        <v>315012000</v>
      </c>
      <c r="AY16" s="780" t="s">
        <v>17</v>
      </c>
      <c r="AZ16" s="34">
        <v>41888000</v>
      </c>
      <c r="BA16" s="34">
        <v>129783000</v>
      </c>
      <c r="BB16" s="34">
        <v>705000</v>
      </c>
      <c r="BC16" s="34">
        <v>142636000</v>
      </c>
      <c r="BD16" s="35">
        <f t="shared" si="4"/>
        <v>315012000</v>
      </c>
      <c r="BF16" s="129"/>
      <c r="BG16" s="782" t="s">
        <v>59</v>
      </c>
      <c r="BH16" s="782"/>
      <c r="BI16" s="101"/>
      <c r="BJ16" s="247" t="s">
        <v>89</v>
      </c>
      <c r="BK16" s="248">
        <v>42202</v>
      </c>
      <c r="BL16" s="249" t="s">
        <v>12</v>
      </c>
      <c r="BM16" s="250">
        <f t="shared" si="5"/>
        <v>42204</v>
      </c>
      <c r="BN16" s="263" t="s">
        <v>20</v>
      </c>
      <c r="BO16" s="252">
        <v>45895700</v>
      </c>
      <c r="BP16" s="253">
        <v>506139200</v>
      </c>
      <c r="BQ16" s="264">
        <v>5098900</v>
      </c>
      <c r="BR16" s="253">
        <v>558416700</v>
      </c>
      <c r="BS16" s="261">
        <f t="shared" si="10"/>
        <v>1115550500</v>
      </c>
      <c r="BT16" s="255">
        <v>34202700</v>
      </c>
      <c r="BU16" s="253">
        <v>302669800</v>
      </c>
      <c r="BV16" s="264">
        <v>1108600</v>
      </c>
      <c r="BW16" s="253">
        <v>401151200</v>
      </c>
      <c r="BX16" s="256">
        <f t="shared" si="6"/>
        <v>739132300</v>
      </c>
      <c r="BY16" s="262">
        <f t="shared" si="7"/>
        <v>-11693000</v>
      </c>
      <c r="BZ16" s="260">
        <f t="shared" si="7"/>
        <v>-203469400</v>
      </c>
      <c r="CA16" s="260">
        <f t="shared" si="7"/>
        <v>-3990300</v>
      </c>
      <c r="CB16" s="260">
        <f t="shared" si="7"/>
        <v>-157265500</v>
      </c>
      <c r="CC16" s="256">
        <f t="shared" si="8"/>
        <v>-376418200</v>
      </c>
      <c r="CD16" s="256">
        <v>166</v>
      </c>
      <c r="CE16" s="294" t="s">
        <v>99</v>
      </c>
      <c r="CF16" s="293" t="s">
        <v>93</v>
      </c>
      <c r="CG16" s="297"/>
      <c r="CK16" s="129"/>
      <c r="CL16" s="782" t="s">
        <v>121</v>
      </c>
      <c r="CM16" s="782"/>
      <c r="CN16" s="101"/>
      <c r="CO16" s="101"/>
      <c r="CP16" s="551" t="s">
        <v>163</v>
      </c>
      <c r="CQ16" s="552">
        <v>44831</v>
      </c>
      <c r="CR16" s="553" t="s">
        <v>12</v>
      </c>
      <c r="CS16" s="554">
        <f>CQ16+2</f>
        <v>44833</v>
      </c>
      <c r="CT16" s="555" t="s">
        <v>150</v>
      </c>
      <c r="CU16" s="556" t="s">
        <v>176</v>
      </c>
      <c r="CV16" s="487">
        <f>CV14</f>
        <v>0</v>
      </c>
      <c r="CW16" s="488">
        <f>CW14</f>
        <v>150000000</v>
      </c>
      <c r="CX16" s="488">
        <f>CX14</f>
        <v>795000000</v>
      </c>
      <c r="CY16" s="557">
        <f>CY14</f>
        <v>3000000</v>
      </c>
      <c r="CZ16" s="488">
        <f>CZ14</f>
        <v>2000000</v>
      </c>
      <c r="DA16" s="558">
        <f t="shared" si="12"/>
        <v>950000000</v>
      </c>
      <c r="DB16" s="487">
        <v>0</v>
      </c>
      <c r="DC16" s="488">
        <f>'6-2'!F7</f>
        <v>126125600</v>
      </c>
      <c r="DD16" s="488">
        <f>'令和４年度 様式２'!DC18</f>
        <v>768011000</v>
      </c>
      <c r="DE16" s="488">
        <f>'6-2'!F11</f>
        <v>3640500</v>
      </c>
      <c r="DF16" s="488">
        <f>'令和４年度 様式２'!CX18</f>
        <v>883200</v>
      </c>
      <c r="DG16" s="559">
        <f t="shared" si="13"/>
        <v>898660300</v>
      </c>
      <c r="DH16" s="560"/>
      <c r="DI16" s="561">
        <f t="shared" si="14"/>
        <v>0</v>
      </c>
      <c r="DJ16" s="562">
        <f t="shared" si="15"/>
        <v>23874400</v>
      </c>
      <c r="DK16" s="562">
        <f t="shared" si="16"/>
        <v>26989000</v>
      </c>
      <c r="DL16" s="563">
        <f t="shared" si="17"/>
        <v>-640500</v>
      </c>
      <c r="DM16" s="562">
        <f t="shared" si="18"/>
        <v>1116800</v>
      </c>
      <c r="DN16" s="564">
        <f t="shared" si="19"/>
        <v>51339700</v>
      </c>
      <c r="DO16" s="568"/>
      <c r="DP16" s="565">
        <v>0</v>
      </c>
    </row>
    <row r="17" spans="1:120" ht="45" customHeight="1" x14ac:dyDescent="0.2">
      <c r="A17" s="143"/>
      <c r="B17" s="117"/>
      <c r="C17" s="118"/>
      <c r="D17" s="119"/>
      <c r="E17" s="123"/>
      <c r="F17" s="120"/>
      <c r="G17" s="88"/>
      <c r="H17" s="88"/>
      <c r="I17" s="121"/>
      <c r="J17" s="122"/>
      <c r="K17" s="781"/>
      <c r="L17" s="125"/>
      <c r="M17" s="125"/>
      <c r="N17" s="125"/>
      <c r="O17" s="125"/>
      <c r="P17" s="127"/>
      <c r="R17" s="129"/>
      <c r="S17" s="455"/>
      <c r="T17" s="455"/>
      <c r="U17" s="101"/>
      <c r="V17" s="140"/>
      <c r="W17" s="3"/>
      <c r="X17" s="4"/>
      <c r="Y17" s="5"/>
      <c r="Z17" s="111"/>
      <c r="AA17" s="107"/>
      <c r="AB17" s="6"/>
      <c r="AC17" s="6"/>
      <c r="AD17" s="6"/>
      <c r="AE17" s="7"/>
      <c r="AO17" s="143"/>
      <c r="AP17" s="117"/>
      <c r="AQ17" s="118"/>
      <c r="AR17" s="119"/>
      <c r="AS17" s="123"/>
      <c r="AT17" s="120"/>
      <c r="AU17" s="88"/>
      <c r="AV17" s="88"/>
      <c r="AW17" s="121"/>
      <c r="AX17" s="122"/>
      <c r="AY17" s="781"/>
      <c r="AZ17" s="125"/>
      <c r="BA17" s="125"/>
      <c r="BB17" s="125"/>
      <c r="BC17" s="125"/>
      <c r="BD17" s="127"/>
      <c r="BF17" s="129"/>
      <c r="BG17" s="455"/>
      <c r="BH17" s="455"/>
      <c r="BI17" s="101"/>
      <c r="BJ17" s="265"/>
      <c r="BK17" s="266"/>
      <c r="BL17" s="267"/>
      <c r="BM17" s="268"/>
      <c r="BN17" s="251"/>
      <c r="BO17" s="252"/>
      <c r="BP17" s="253"/>
      <c r="BQ17" s="264"/>
      <c r="BR17" s="253"/>
      <c r="BS17" s="254"/>
      <c r="BT17" s="255"/>
      <c r="BU17" s="253"/>
      <c r="BV17" s="264"/>
      <c r="BW17" s="253"/>
      <c r="BX17" s="257"/>
      <c r="BY17" s="255"/>
      <c r="BZ17" s="253"/>
      <c r="CA17" s="253"/>
      <c r="CB17" s="253"/>
      <c r="CC17" s="257"/>
      <c r="CD17" s="456"/>
      <c r="CE17" s="294"/>
      <c r="CF17" s="293"/>
      <c r="CG17" s="297"/>
      <c r="CK17" s="129"/>
      <c r="CL17" s="455"/>
      <c r="CM17" s="455"/>
      <c r="CN17" s="101"/>
      <c r="CO17" s="101"/>
      <c r="CP17" s="143" t="s">
        <v>313</v>
      </c>
      <c r="CQ17" s="374">
        <v>44867</v>
      </c>
      <c r="CR17" s="375" t="s">
        <v>12</v>
      </c>
      <c r="CS17" s="376">
        <v>44869</v>
      </c>
      <c r="CT17" s="497" t="s">
        <v>152</v>
      </c>
      <c r="CU17" s="470" t="s">
        <v>355</v>
      </c>
      <c r="CV17" s="388">
        <v>24000000</v>
      </c>
      <c r="CW17" s="76">
        <v>250000000</v>
      </c>
      <c r="CX17" s="76">
        <v>638000000</v>
      </c>
      <c r="CY17" s="308">
        <v>3000000</v>
      </c>
      <c r="CZ17" s="76">
        <v>320000000</v>
      </c>
      <c r="DA17" s="35">
        <f>SUM(CV17:CZ17)</f>
        <v>1235000000</v>
      </c>
      <c r="DB17" s="545">
        <f>'7'!F6</f>
        <v>15294900</v>
      </c>
      <c r="DC17" s="546">
        <f>'7'!F7</f>
        <v>231351000</v>
      </c>
      <c r="DD17" s="76">
        <f>'令和４年度 様式２'!DC19</f>
        <v>941497800</v>
      </c>
      <c r="DE17" s="76">
        <f>'7'!F9</f>
        <v>2858600</v>
      </c>
      <c r="DF17" s="76">
        <f>'令和４年度 様式２'!CX19</f>
        <v>216619900</v>
      </c>
      <c r="DG17" s="35">
        <f>SUM(DB17:DF17)</f>
        <v>1407622200</v>
      </c>
      <c r="DI17" s="566">
        <f t="shared" si="14"/>
        <v>8705100</v>
      </c>
      <c r="DJ17" s="567">
        <f t="shared" si="15"/>
        <v>18649000</v>
      </c>
      <c r="DK17" s="567">
        <f t="shared" si="16"/>
        <v>-303497800</v>
      </c>
      <c r="DL17" s="567">
        <f t="shared" si="17"/>
        <v>141400</v>
      </c>
      <c r="DM17" s="567">
        <f t="shared" si="18"/>
        <v>103380100</v>
      </c>
      <c r="DN17" s="549">
        <f t="shared" si="19"/>
        <v>-172622200</v>
      </c>
      <c r="DO17" s="569"/>
      <c r="DP17" s="550">
        <f>'7'!F94</f>
        <v>942</v>
      </c>
    </row>
    <row r="18" spans="1:120" ht="45" customHeight="1" x14ac:dyDescent="0.2">
      <c r="A18" s="143"/>
      <c r="B18" s="117"/>
      <c r="C18" s="118"/>
      <c r="D18" s="119"/>
      <c r="E18" s="123"/>
      <c r="F18" s="120"/>
      <c r="G18" s="88"/>
      <c r="H18" s="88"/>
      <c r="I18" s="121"/>
      <c r="J18" s="122"/>
      <c r="K18" s="781"/>
      <c r="L18" s="125"/>
      <c r="M18" s="125"/>
      <c r="N18" s="125"/>
      <c r="O18" s="125"/>
      <c r="P18" s="127"/>
      <c r="R18" s="129"/>
      <c r="S18" s="455"/>
      <c r="T18" s="455"/>
      <c r="U18" s="101"/>
      <c r="V18" s="140"/>
      <c r="W18" s="3"/>
      <c r="X18" s="4"/>
      <c r="Y18" s="5"/>
      <c r="Z18" s="111"/>
      <c r="AA18" s="107"/>
      <c r="AB18" s="6"/>
      <c r="AC18" s="6"/>
      <c r="AD18" s="6"/>
      <c r="AE18" s="7"/>
      <c r="AO18" s="143"/>
      <c r="AP18" s="117"/>
      <c r="AQ18" s="118"/>
      <c r="AR18" s="119"/>
      <c r="AS18" s="123"/>
      <c r="AT18" s="120"/>
      <c r="AU18" s="88"/>
      <c r="AV18" s="88"/>
      <c r="AW18" s="121"/>
      <c r="AX18" s="122"/>
      <c r="AY18" s="781"/>
      <c r="AZ18" s="125"/>
      <c r="BA18" s="125"/>
      <c r="BB18" s="125"/>
      <c r="BC18" s="125"/>
      <c r="BD18" s="127"/>
      <c r="BF18" s="129"/>
      <c r="BG18" s="455"/>
      <c r="BH18" s="455"/>
      <c r="BI18" s="101"/>
      <c r="BJ18" s="265"/>
      <c r="BK18" s="266"/>
      <c r="BL18" s="267"/>
      <c r="BM18" s="268"/>
      <c r="BN18" s="251"/>
      <c r="BO18" s="252"/>
      <c r="BP18" s="253"/>
      <c r="BQ18" s="264"/>
      <c r="BR18" s="253"/>
      <c r="BS18" s="254"/>
      <c r="BT18" s="255"/>
      <c r="BU18" s="253"/>
      <c r="BV18" s="264"/>
      <c r="BW18" s="253"/>
      <c r="BX18" s="257"/>
      <c r="BY18" s="255"/>
      <c r="BZ18" s="253"/>
      <c r="CA18" s="253"/>
      <c r="CB18" s="253"/>
      <c r="CC18" s="257"/>
      <c r="CD18" s="456"/>
      <c r="CE18" s="294"/>
      <c r="CF18" s="293"/>
      <c r="CG18" s="297"/>
      <c r="CK18" s="129"/>
      <c r="CL18" s="455"/>
      <c r="CM18" s="455"/>
      <c r="CN18" s="101"/>
      <c r="CO18" s="101"/>
      <c r="CP18" s="143" t="s">
        <v>314</v>
      </c>
      <c r="CQ18" s="374">
        <v>44875</v>
      </c>
      <c r="CR18" s="375" t="s">
        <v>12</v>
      </c>
      <c r="CS18" s="376">
        <v>44878</v>
      </c>
      <c r="CT18" s="497" t="s">
        <v>151</v>
      </c>
      <c r="CU18" s="470"/>
      <c r="CV18" s="388">
        <v>90000000</v>
      </c>
      <c r="CW18" s="76">
        <v>1100000000</v>
      </c>
      <c r="CX18" s="76">
        <v>1450000000</v>
      </c>
      <c r="CY18" s="308">
        <v>5000000</v>
      </c>
      <c r="CZ18" s="76">
        <v>1855000000</v>
      </c>
      <c r="DA18" s="416">
        <f>SUM(CV18:CZ18)</f>
        <v>4500000000</v>
      </c>
      <c r="DB18" s="545">
        <f>'8'!G6</f>
        <v>74850600</v>
      </c>
      <c r="DC18" s="546">
        <f>'8'!G7</f>
        <v>866250700</v>
      </c>
      <c r="DD18" s="76">
        <f>'令和４年度 様式２'!DC20</f>
        <v>2449521000</v>
      </c>
      <c r="DE18" s="76">
        <f>'8'!G10</f>
        <v>4690800</v>
      </c>
      <c r="DF18" s="76">
        <f>'令和４年度 様式２'!CX20</f>
        <v>1425287300</v>
      </c>
      <c r="DG18" s="127">
        <f>SUM(DB18:DF18)</f>
        <v>4820600400</v>
      </c>
      <c r="DI18" s="547">
        <f t="shared" si="14"/>
        <v>15149400</v>
      </c>
      <c r="DJ18" s="548">
        <f t="shared" si="15"/>
        <v>233749300</v>
      </c>
      <c r="DK18" s="548">
        <f t="shared" si="16"/>
        <v>-999521000</v>
      </c>
      <c r="DL18" s="548">
        <f t="shared" si="17"/>
        <v>309200</v>
      </c>
      <c r="DM18" s="548">
        <f t="shared" si="18"/>
        <v>429712700</v>
      </c>
      <c r="DN18" s="549">
        <f t="shared" si="19"/>
        <v>-320600400</v>
      </c>
      <c r="DP18" s="550">
        <f>'8'!G128</f>
        <v>3776</v>
      </c>
    </row>
    <row r="19" spans="1:120" ht="45" customHeight="1" x14ac:dyDescent="0.2">
      <c r="A19" s="24" t="s">
        <v>41</v>
      </c>
      <c r="B19" s="3">
        <v>41978</v>
      </c>
      <c r="C19" s="4" t="s">
        <v>12</v>
      </c>
      <c r="D19" s="5">
        <v>41980</v>
      </c>
      <c r="E19" s="111" t="s">
        <v>21</v>
      </c>
      <c r="F19" s="81">
        <v>34486000</v>
      </c>
      <c r="G19" s="80">
        <v>103656000</v>
      </c>
      <c r="H19" s="80">
        <v>697000</v>
      </c>
      <c r="I19" s="87">
        <v>61011000</v>
      </c>
      <c r="J19" s="75">
        <f t="shared" si="0"/>
        <v>199850000</v>
      </c>
      <c r="K19" s="781"/>
      <c r="L19" s="11">
        <v>34486000</v>
      </c>
      <c r="M19" s="11">
        <v>103656000</v>
      </c>
      <c r="N19" s="11">
        <v>697000</v>
      </c>
      <c r="O19" s="11">
        <v>61011000</v>
      </c>
      <c r="P19" s="12">
        <f t="shared" si="1"/>
        <v>199850000</v>
      </c>
      <c r="R19" s="129"/>
      <c r="S19" s="94" t="s">
        <v>16</v>
      </c>
      <c r="T19" s="96">
        <v>0.86599999999999999</v>
      </c>
      <c r="U19" s="101" t="s">
        <v>29</v>
      </c>
      <c r="V19" s="140" t="s">
        <v>79</v>
      </c>
      <c r="W19" s="3"/>
      <c r="X19" s="4"/>
      <c r="Y19" s="5"/>
      <c r="Z19" s="111" t="s">
        <v>21</v>
      </c>
      <c r="AA19" s="107" t="e">
        <f>ROUND(L19*#REF!,-3)+3328700</f>
        <v>#REF!</v>
      </c>
      <c r="AB19" s="6" t="e">
        <f>ROUND(M19*#REF!,-3)+21299200</f>
        <v>#REF!</v>
      </c>
      <c r="AC19" s="6">
        <f>ROUND(N19,-3)+222900</f>
        <v>919900</v>
      </c>
      <c r="AD19" s="6" t="e">
        <f>ROUND(O19*#REF!*1.06,-3)+29875700</f>
        <v>#REF!</v>
      </c>
      <c r="AE19" s="7" t="e">
        <f t="shared" si="20"/>
        <v>#REF!</v>
      </c>
      <c r="AH19" s="128" t="s">
        <v>75</v>
      </c>
      <c r="AI19" s="192" t="e">
        <f>#REF!+AI12</f>
        <v>#REF!</v>
      </c>
      <c r="AJ19" s="192" t="e">
        <f>#REF!+AJ12</f>
        <v>#REF!</v>
      </c>
      <c r="AK19" s="192" t="e">
        <f>#REF!+AK12</f>
        <v>#REF!</v>
      </c>
      <c r="AL19" s="192" t="e">
        <f>#REF!+AL12</f>
        <v>#REF!</v>
      </c>
      <c r="AM19" s="192" t="e">
        <f>SUM(AI19:AL19)</f>
        <v>#REF!</v>
      </c>
      <c r="AO19" s="24" t="s">
        <v>41</v>
      </c>
      <c r="AP19" s="3">
        <v>41978</v>
      </c>
      <c r="AQ19" s="4" t="s">
        <v>12</v>
      </c>
      <c r="AR19" s="5">
        <v>41980</v>
      </c>
      <c r="AS19" s="111" t="s">
        <v>21</v>
      </c>
      <c r="AT19" s="81">
        <v>34486000</v>
      </c>
      <c r="AU19" s="80">
        <v>103656000</v>
      </c>
      <c r="AV19" s="80">
        <v>697000</v>
      </c>
      <c r="AW19" s="87">
        <v>61011000</v>
      </c>
      <c r="AX19" s="75">
        <f t="shared" si="3"/>
        <v>199850000</v>
      </c>
      <c r="AY19" s="783"/>
      <c r="AZ19" s="11">
        <v>34486000</v>
      </c>
      <c r="BA19" s="11">
        <v>103656000</v>
      </c>
      <c r="BB19" s="11">
        <v>697000</v>
      </c>
      <c r="BC19" s="11">
        <v>61011000</v>
      </c>
      <c r="BD19" s="12">
        <f t="shared" si="4"/>
        <v>199850000</v>
      </c>
      <c r="BF19" s="129"/>
      <c r="BG19" s="94" t="s">
        <v>16</v>
      </c>
      <c r="BH19" s="96">
        <v>0.86599999999999999</v>
      </c>
      <c r="BI19" s="101" t="s">
        <v>29</v>
      </c>
      <c r="BJ19" s="156" t="s">
        <v>79</v>
      </c>
      <c r="BK19" s="157">
        <v>42236</v>
      </c>
      <c r="BL19" s="158" t="s">
        <v>12</v>
      </c>
      <c r="BM19" s="159">
        <f t="shared" si="5"/>
        <v>42238</v>
      </c>
      <c r="BN19" s="160" t="s">
        <v>46</v>
      </c>
      <c r="BO19" s="161">
        <v>50636000</v>
      </c>
      <c r="BP19" s="162">
        <v>241758000</v>
      </c>
      <c r="BQ19" s="162">
        <v>1120000</v>
      </c>
      <c r="BR19" s="162">
        <v>1064368000</v>
      </c>
      <c r="BS19" s="205">
        <f t="shared" si="10"/>
        <v>1357882000</v>
      </c>
      <c r="BT19" s="213">
        <v>46183900</v>
      </c>
      <c r="BU19" s="162">
        <v>263592000</v>
      </c>
      <c r="BV19" s="162">
        <v>600900</v>
      </c>
      <c r="BW19" s="162">
        <v>1337166900</v>
      </c>
      <c r="BX19" s="163">
        <f t="shared" si="6"/>
        <v>1647543700</v>
      </c>
      <c r="BY19" s="213">
        <f t="shared" si="7"/>
        <v>-4452100</v>
      </c>
      <c r="BZ19" s="162">
        <f t="shared" si="7"/>
        <v>21834000</v>
      </c>
      <c r="CA19" s="162">
        <f t="shared" si="7"/>
        <v>-519100</v>
      </c>
      <c r="CB19" s="162">
        <f t="shared" si="7"/>
        <v>272798900</v>
      </c>
      <c r="CC19" s="163">
        <f t="shared" si="8"/>
        <v>289661700</v>
      </c>
      <c r="CD19" s="301"/>
      <c r="CE19" s="302"/>
      <c r="CF19" s="303"/>
      <c r="CG19" s="298"/>
      <c r="CH19" s="236">
        <f>BX19/BS19</f>
        <v>1.2133187567108188</v>
      </c>
      <c r="CK19" s="129"/>
      <c r="CL19" s="94" t="s">
        <v>16</v>
      </c>
      <c r="CM19" s="96">
        <v>0.84199999999999997</v>
      </c>
      <c r="CN19" s="101" t="s">
        <v>29</v>
      </c>
      <c r="CO19" s="101"/>
      <c r="CP19" s="140" t="s">
        <v>315</v>
      </c>
      <c r="CQ19" s="355">
        <v>44962</v>
      </c>
      <c r="CR19" s="372" t="s">
        <v>12</v>
      </c>
      <c r="CS19" s="373">
        <v>44599</v>
      </c>
      <c r="CT19" s="111" t="s">
        <v>358</v>
      </c>
      <c r="CU19" s="470" t="s">
        <v>356</v>
      </c>
      <c r="CV19" s="211">
        <v>0</v>
      </c>
      <c r="CW19" s="6">
        <v>150000000</v>
      </c>
      <c r="CX19" s="76">
        <v>795000000</v>
      </c>
      <c r="CY19" s="421">
        <v>3000000</v>
      </c>
      <c r="CZ19" s="6">
        <v>2000000</v>
      </c>
      <c r="DA19" s="414">
        <f>SUM(CV19:CZ19)</f>
        <v>950000000</v>
      </c>
      <c r="DB19" s="211">
        <f>'9-1'!F6</f>
        <v>0</v>
      </c>
      <c r="DC19" s="6">
        <f>'9-1'!F7</f>
        <v>136304100</v>
      </c>
      <c r="DD19" s="6">
        <f>'令和４年度 様式２'!DC21</f>
        <v>1049259100</v>
      </c>
      <c r="DE19" s="6">
        <f>'9-1'!F11</f>
        <v>3378200</v>
      </c>
      <c r="DF19" s="6">
        <f>'令和４年度 様式２'!CX21</f>
        <v>1566200</v>
      </c>
      <c r="DG19" s="7">
        <f>SUM(DB19:DF19)</f>
        <v>1190507600</v>
      </c>
      <c r="DI19" s="477">
        <f t="shared" si="14"/>
        <v>0</v>
      </c>
      <c r="DJ19" s="506">
        <f t="shared" si="15"/>
        <v>13695900</v>
      </c>
      <c r="DK19" s="506">
        <f t="shared" si="16"/>
        <v>-254259100</v>
      </c>
      <c r="DL19" s="478">
        <f t="shared" si="17"/>
        <v>-378200</v>
      </c>
      <c r="DM19" s="506">
        <f t="shared" si="18"/>
        <v>433800</v>
      </c>
      <c r="DN19" s="476">
        <f t="shared" si="19"/>
        <v>-240507600</v>
      </c>
      <c r="DP19" s="528">
        <v>0</v>
      </c>
    </row>
    <row r="20" spans="1:120" ht="45" customHeight="1" x14ac:dyDescent="0.2">
      <c r="A20" s="116"/>
      <c r="B20" s="117"/>
      <c r="C20" s="118"/>
      <c r="D20" s="119"/>
      <c r="E20" s="351"/>
      <c r="F20" s="120"/>
      <c r="G20" s="88"/>
      <c r="H20" s="88"/>
      <c r="I20" s="121"/>
      <c r="J20" s="122"/>
      <c r="K20" s="781"/>
      <c r="L20" s="11"/>
      <c r="M20" s="11"/>
      <c r="N20" s="11"/>
      <c r="O20" s="11"/>
      <c r="P20" s="12"/>
      <c r="R20" s="129"/>
      <c r="S20" s="94"/>
      <c r="T20" s="96"/>
      <c r="U20" s="101"/>
      <c r="V20" s="143"/>
      <c r="W20" s="117"/>
      <c r="X20" s="118"/>
      <c r="Y20" s="119"/>
      <c r="Z20" s="351"/>
      <c r="AA20" s="136"/>
      <c r="AB20" s="76"/>
      <c r="AC20" s="76"/>
      <c r="AD20" s="76"/>
      <c r="AE20" s="77"/>
      <c r="AH20" s="128"/>
      <c r="AI20" s="192"/>
      <c r="AJ20" s="192"/>
      <c r="AK20" s="192"/>
      <c r="AL20" s="192"/>
      <c r="AM20" s="192"/>
      <c r="AO20" s="116"/>
      <c r="AP20" s="117"/>
      <c r="AQ20" s="118"/>
      <c r="AR20" s="119"/>
      <c r="AS20" s="351"/>
      <c r="AT20" s="120"/>
      <c r="AU20" s="88"/>
      <c r="AV20" s="88"/>
      <c r="AW20" s="121"/>
      <c r="AX20" s="122"/>
      <c r="AY20" s="783"/>
      <c r="AZ20" s="11"/>
      <c r="BA20" s="11"/>
      <c r="BB20" s="11"/>
      <c r="BC20" s="11"/>
      <c r="BD20" s="12"/>
      <c r="BF20" s="129"/>
      <c r="BG20" s="94"/>
      <c r="BH20" s="96"/>
      <c r="BI20" s="101"/>
      <c r="BJ20" s="156"/>
      <c r="BK20" s="157"/>
      <c r="BL20" s="158"/>
      <c r="BM20" s="159"/>
      <c r="BN20" s="160"/>
      <c r="BO20" s="161"/>
      <c r="BP20" s="162"/>
      <c r="BQ20" s="162"/>
      <c r="BR20" s="162"/>
      <c r="BS20" s="205"/>
      <c r="BT20" s="213"/>
      <c r="BU20" s="162"/>
      <c r="BV20" s="162"/>
      <c r="BW20" s="162"/>
      <c r="BX20" s="163"/>
      <c r="BY20" s="213"/>
      <c r="BZ20" s="162"/>
      <c r="CA20" s="162"/>
      <c r="CB20" s="162"/>
      <c r="CC20" s="163"/>
      <c r="CD20" s="352"/>
      <c r="CE20" s="353"/>
      <c r="CF20" s="354"/>
      <c r="CG20" s="298"/>
      <c r="CH20" s="236"/>
      <c r="CK20" s="129"/>
      <c r="CL20" s="94"/>
      <c r="CM20" s="96"/>
      <c r="CN20" s="101"/>
      <c r="CO20" s="101"/>
      <c r="CP20" s="140" t="s">
        <v>317</v>
      </c>
      <c r="CQ20" s="355">
        <v>44975</v>
      </c>
      <c r="CR20" s="372" t="s">
        <v>12</v>
      </c>
      <c r="CS20" s="373">
        <v>44977</v>
      </c>
      <c r="CT20" s="202" t="s">
        <v>152</v>
      </c>
      <c r="CU20" s="470" t="s">
        <v>336</v>
      </c>
      <c r="CV20" s="388">
        <v>24000000</v>
      </c>
      <c r="CW20" s="6">
        <v>250000000</v>
      </c>
      <c r="CX20" s="6">
        <v>638000000</v>
      </c>
      <c r="CY20" s="421">
        <v>3000000</v>
      </c>
      <c r="CZ20" s="6">
        <v>320000000</v>
      </c>
      <c r="DA20" s="414">
        <f>SUM(CV20:CZ20)</f>
        <v>1235000000</v>
      </c>
      <c r="DB20" s="211">
        <f>'10'!F6</f>
        <v>20414300</v>
      </c>
      <c r="DC20" s="6">
        <f>'10'!F7</f>
        <v>222326600</v>
      </c>
      <c r="DD20" s="6">
        <f>'令和４年度 様式２'!DC22</f>
        <v>771953300</v>
      </c>
      <c r="DE20" s="6">
        <f>'10'!F10</f>
        <v>2555800</v>
      </c>
      <c r="DF20" s="6">
        <f>'令和４年度 様式２'!CX22</f>
        <v>271289600</v>
      </c>
      <c r="DG20" s="7">
        <f>SUM(DB20:DF20)</f>
        <v>1288539600</v>
      </c>
      <c r="DI20" s="505">
        <f t="shared" si="14"/>
        <v>3585700</v>
      </c>
      <c r="DJ20" s="506">
        <f t="shared" si="15"/>
        <v>27673400</v>
      </c>
      <c r="DK20" s="506">
        <f t="shared" si="16"/>
        <v>-133953300</v>
      </c>
      <c r="DL20" s="506">
        <f t="shared" si="17"/>
        <v>444200</v>
      </c>
      <c r="DM20" s="506">
        <f t="shared" si="18"/>
        <v>48710400</v>
      </c>
      <c r="DN20" s="507">
        <f t="shared" si="19"/>
        <v>-53539600</v>
      </c>
      <c r="DP20" s="530">
        <v>929</v>
      </c>
    </row>
    <row r="21" spans="1:120" ht="45" customHeight="1" x14ac:dyDescent="0.2">
      <c r="A21" s="116"/>
      <c r="B21" s="117"/>
      <c r="C21" s="118"/>
      <c r="D21" s="119"/>
      <c r="E21" s="351"/>
      <c r="F21" s="120"/>
      <c r="G21" s="88"/>
      <c r="H21" s="88"/>
      <c r="I21" s="121"/>
      <c r="J21" s="122"/>
      <c r="K21" s="781"/>
      <c r="L21" s="11"/>
      <c r="M21" s="11"/>
      <c r="N21" s="11"/>
      <c r="O21" s="11"/>
      <c r="P21" s="12"/>
      <c r="R21" s="129"/>
      <c r="S21" s="94"/>
      <c r="T21" s="96"/>
      <c r="U21" s="101"/>
      <c r="V21" s="143"/>
      <c r="W21" s="117"/>
      <c r="X21" s="118"/>
      <c r="Y21" s="119"/>
      <c r="Z21" s="351"/>
      <c r="AA21" s="136"/>
      <c r="AB21" s="76"/>
      <c r="AC21" s="76"/>
      <c r="AD21" s="76"/>
      <c r="AE21" s="77"/>
      <c r="AH21" s="128"/>
      <c r="AI21" s="192"/>
      <c r="AJ21" s="192"/>
      <c r="AK21" s="192"/>
      <c r="AL21" s="192"/>
      <c r="AM21" s="192"/>
      <c r="AO21" s="116"/>
      <c r="AP21" s="117"/>
      <c r="AQ21" s="118"/>
      <c r="AR21" s="119"/>
      <c r="AS21" s="351"/>
      <c r="AT21" s="120"/>
      <c r="AU21" s="88"/>
      <c r="AV21" s="88"/>
      <c r="AW21" s="121"/>
      <c r="AX21" s="122"/>
      <c r="AY21" s="783"/>
      <c r="AZ21" s="11"/>
      <c r="BA21" s="11"/>
      <c r="BB21" s="11"/>
      <c r="BC21" s="11"/>
      <c r="BD21" s="12"/>
      <c r="BF21" s="129"/>
      <c r="BG21" s="94"/>
      <c r="BH21" s="96"/>
      <c r="BI21" s="101"/>
      <c r="BJ21" s="156"/>
      <c r="BK21" s="157"/>
      <c r="BL21" s="158"/>
      <c r="BM21" s="159"/>
      <c r="BN21" s="160"/>
      <c r="BO21" s="161"/>
      <c r="BP21" s="162"/>
      <c r="BQ21" s="162"/>
      <c r="BR21" s="162"/>
      <c r="BS21" s="205"/>
      <c r="BT21" s="213"/>
      <c r="BU21" s="162"/>
      <c r="BV21" s="162"/>
      <c r="BW21" s="162"/>
      <c r="BX21" s="163"/>
      <c r="BY21" s="213"/>
      <c r="BZ21" s="162"/>
      <c r="CA21" s="162"/>
      <c r="CB21" s="162"/>
      <c r="CC21" s="163"/>
      <c r="CD21" s="352"/>
      <c r="CE21" s="353"/>
      <c r="CF21" s="354"/>
      <c r="CG21" s="298"/>
      <c r="CH21" s="236"/>
      <c r="CK21" s="129"/>
      <c r="CL21" s="94"/>
      <c r="CM21" s="96"/>
      <c r="CN21" s="101"/>
      <c r="CO21" s="101"/>
      <c r="CP21" s="140" t="s">
        <v>316</v>
      </c>
      <c r="CQ21" s="355">
        <v>44996</v>
      </c>
      <c r="CR21" s="372" t="s">
        <v>12</v>
      </c>
      <c r="CS21" s="373">
        <f>CQ21+2</f>
        <v>44998</v>
      </c>
      <c r="CT21" s="202" t="s">
        <v>358</v>
      </c>
      <c r="CU21" s="463" t="s">
        <v>357</v>
      </c>
      <c r="CV21" s="211">
        <v>0</v>
      </c>
      <c r="CW21" s="6">
        <v>150000000</v>
      </c>
      <c r="CX21" s="76">
        <v>795000000</v>
      </c>
      <c r="CY21" s="421">
        <v>3000000</v>
      </c>
      <c r="CZ21" s="6">
        <v>2000000</v>
      </c>
      <c r="DA21" s="7">
        <f>SUM(CV21:CZ21)</f>
        <v>950000000</v>
      </c>
      <c r="DB21" s="211">
        <v>0</v>
      </c>
      <c r="DC21" s="6">
        <f>'9-2'!F7</f>
        <v>138445400</v>
      </c>
      <c r="DD21" s="6">
        <f>'令和４年度 様式２'!DC23</f>
        <v>1059910400</v>
      </c>
      <c r="DE21" s="6">
        <f>'9-2'!F11</f>
        <v>3087100</v>
      </c>
      <c r="DF21" s="6">
        <f>'令和４年度 様式２'!CX23</f>
        <v>2447300</v>
      </c>
      <c r="DG21" s="7">
        <f>SUM(DB21:DF21)</f>
        <v>1203890200</v>
      </c>
      <c r="DI21" s="508">
        <f t="shared" si="14"/>
        <v>0</v>
      </c>
      <c r="DJ21" s="509">
        <f t="shared" si="15"/>
        <v>11554600</v>
      </c>
      <c r="DK21" s="509">
        <f t="shared" si="16"/>
        <v>-264910400</v>
      </c>
      <c r="DL21" s="509">
        <f t="shared" si="17"/>
        <v>-87100</v>
      </c>
      <c r="DM21" s="509">
        <f t="shared" si="18"/>
        <v>-447300</v>
      </c>
      <c r="DN21" s="510">
        <f t="shared" si="19"/>
        <v>-253890200</v>
      </c>
      <c r="DP21" s="529">
        <v>0</v>
      </c>
    </row>
    <row r="22" spans="1:120" ht="45" customHeight="1" x14ac:dyDescent="0.2">
      <c r="A22" s="33" t="s">
        <v>42</v>
      </c>
      <c r="B22" s="8">
        <v>42026</v>
      </c>
      <c r="C22" s="9" t="s">
        <v>12</v>
      </c>
      <c r="D22" s="10">
        <v>42028</v>
      </c>
      <c r="E22" s="111" t="s">
        <v>21</v>
      </c>
      <c r="F22" s="83">
        <v>31558000</v>
      </c>
      <c r="G22" s="80">
        <v>321745000</v>
      </c>
      <c r="H22" s="80">
        <v>1625000</v>
      </c>
      <c r="I22" s="87">
        <v>333747000</v>
      </c>
      <c r="J22" s="65">
        <f t="shared" si="0"/>
        <v>688675000</v>
      </c>
      <c r="K22" s="781"/>
      <c r="L22" s="6">
        <v>31558000</v>
      </c>
      <c r="M22" s="6">
        <v>321745000</v>
      </c>
      <c r="N22" s="6">
        <v>1625000</v>
      </c>
      <c r="O22" s="6">
        <v>333747000</v>
      </c>
      <c r="P22" s="7">
        <f t="shared" si="1"/>
        <v>688675000</v>
      </c>
      <c r="Q22" s="54"/>
      <c r="T22" s="130"/>
      <c r="V22" s="33" t="s">
        <v>80</v>
      </c>
      <c r="W22" s="8"/>
      <c r="X22" s="9"/>
      <c r="Y22" s="10"/>
      <c r="Z22" s="111" t="s">
        <v>21</v>
      </c>
      <c r="AA22" s="137" t="e">
        <f>ROUND(L22*#REF!,-3)+3328700</f>
        <v>#REF!</v>
      </c>
      <c r="AB22" s="11" t="e">
        <f>ROUND(M22*#REF!,-3)+21299200</f>
        <v>#REF!</v>
      </c>
      <c r="AC22" s="11">
        <f>ROUND(N22,-3)+222900</f>
        <v>1847900</v>
      </c>
      <c r="AD22" s="11" t="e">
        <f>ROUND(O22*#REF!*1.06,-3)+29875700</f>
        <v>#REF!</v>
      </c>
      <c r="AE22" s="12" t="e">
        <f t="shared" si="20"/>
        <v>#REF!</v>
      </c>
      <c r="AO22" s="33" t="s">
        <v>42</v>
      </c>
      <c r="AP22" s="8">
        <v>42026</v>
      </c>
      <c r="AQ22" s="9" t="s">
        <v>12</v>
      </c>
      <c r="AR22" s="10">
        <v>42028</v>
      </c>
      <c r="AS22" s="111" t="s">
        <v>21</v>
      </c>
      <c r="AT22" s="83">
        <v>31558000</v>
      </c>
      <c r="AU22" s="80">
        <v>321745000</v>
      </c>
      <c r="AV22" s="80">
        <v>1625000</v>
      </c>
      <c r="AW22" s="87">
        <v>333747000</v>
      </c>
      <c r="AX22" s="65">
        <f t="shared" si="3"/>
        <v>688675000</v>
      </c>
      <c r="AY22" s="783"/>
      <c r="AZ22" s="6">
        <v>31558000</v>
      </c>
      <c r="BA22" s="6">
        <v>321745000</v>
      </c>
      <c r="BB22" s="6">
        <v>1625000</v>
      </c>
      <c r="BC22" s="6">
        <v>333747000</v>
      </c>
      <c r="BD22" s="7">
        <f>SUM(AZ22:BC22)</f>
        <v>688675000</v>
      </c>
      <c r="BE22" s="54"/>
      <c r="BH22" s="130"/>
      <c r="BJ22" s="231" t="s">
        <v>80</v>
      </c>
      <c r="BK22" s="232">
        <v>42318</v>
      </c>
      <c r="BL22" s="233" t="s">
        <v>12</v>
      </c>
      <c r="BM22" s="234">
        <f t="shared" si="5"/>
        <v>42320</v>
      </c>
      <c r="BN22" s="123" t="s">
        <v>21</v>
      </c>
      <c r="BO22" s="136">
        <v>22954700</v>
      </c>
      <c r="BP22" s="76">
        <v>236005200</v>
      </c>
      <c r="BQ22" s="76">
        <v>1201900</v>
      </c>
      <c r="BR22" s="76">
        <v>231670700</v>
      </c>
      <c r="BS22" s="206">
        <f t="shared" si="10"/>
        <v>491832500</v>
      </c>
      <c r="BT22" s="307" t="e">
        <f>(BT12+#REF!)/2</f>
        <v>#REF!</v>
      </c>
      <c r="BU22" s="308">
        <v>178197300</v>
      </c>
      <c r="BV22" s="308" t="e">
        <f>ROUND((BV8+BV10+BV12+#REF!+#REF!)/5,-2)</f>
        <v>#REF!</v>
      </c>
      <c r="BW22" s="308" t="e">
        <f>CD22*#REF!</f>
        <v>#REF!</v>
      </c>
      <c r="BX22" s="309" t="e">
        <f t="shared" si="6"/>
        <v>#REF!</v>
      </c>
      <c r="BY22" s="235" t="e">
        <f t="shared" si="7"/>
        <v>#REF!</v>
      </c>
      <c r="BZ22" s="125">
        <f t="shared" si="7"/>
        <v>-57807900</v>
      </c>
      <c r="CA22" s="125" t="e">
        <f t="shared" si="7"/>
        <v>#REF!</v>
      </c>
      <c r="CB22" s="125" t="e">
        <f t="shared" si="7"/>
        <v>#REF!</v>
      </c>
      <c r="CC22" s="127" t="e">
        <f t="shared" si="8"/>
        <v>#REF!</v>
      </c>
      <c r="CD22" s="127">
        <v>70</v>
      </c>
      <c r="CE22" s="295" t="s">
        <v>98</v>
      </c>
      <c r="CF22" s="274" t="s">
        <v>96</v>
      </c>
      <c r="CG22" s="297"/>
      <c r="CM22" s="130"/>
      <c r="CP22" s="140" t="s">
        <v>318</v>
      </c>
      <c r="CQ22" s="355">
        <v>44636</v>
      </c>
      <c r="CR22" s="372" t="s">
        <v>12</v>
      </c>
      <c r="CS22" s="373">
        <f>CQ22+2</f>
        <v>44638</v>
      </c>
      <c r="CT22" s="202" t="s">
        <v>312</v>
      </c>
      <c r="CU22" s="469"/>
      <c r="CV22" s="211">
        <v>24000000</v>
      </c>
      <c r="CW22" s="6">
        <v>250000000</v>
      </c>
      <c r="CX22" s="76">
        <v>690000000</v>
      </c>
      <c r="CY22" s="421">
        <v>3000000</v>
      </c>
      <c r="CZ22" s="6">
        <v>320000000</v>
      </c>
      <c r="DA22" s="414">
        <f t="shared" si="12"/>
        <v>1287000000</v>
      </c>
      <c r="DB22" s="211">
        <f>'11'!F6</f>
        <v>16746000</v>
      </c>
      <c r="DC22" s="6">
        <f>'11'!F7</f>
        <v>244096800</v>
      </c>
      <c r="DD22" s="6">
        <f>'令和４年度 様式２'!DC24</f>
        <v>1017585600</v>
      </c>
      <c r="DE22" s="6">
        <f>'11'!F10</f>
        <v>3034100</v>
      </c>
      <c r="DF22" s="6">
        <f>'令和４年度 様式２'!CX24</f>
        <v>205837000</v>
      </c>
      <c r="DG22" s="7">
        <f t="shared" si="13"/>
        <v>1487299500</v>
      </c>
      <c r="DI22" s="505">
        <f t="shared" si="14"/>
        <v>7254000</v>
      </c>
      <c r="DJ22" s="506">
        <f t="shared" si="15"/>
        <v>5903200</v>
      </c>
      <c r="DK22" s="506">
        <f t="shared" si="16"/>
        <v>-327585600</v>
      </c>
      <c r="DL22" s="506">
        <f t="shared" si="17"/>
        <v>-34100</v>
      </c>
      <c r="DM22" s="506">
        <f t="shared" si="18"/>
        <v>114163000</v>
      </c>
      <c r="DN22" s="507">
        <f t="shared" si="19"/>
        <v>-200299500</v>
      </c>
      <c r="DP22" s="529">
        <f>'11'!F96</f>
        <v>1101</v>
      </c>
    </row>
    <row r="23" spans="1:120" ht="45" customHeight="1" x14ac:dyDescent="0.2">
      <c r="A23" s="33"/>
      <c r="B23" s="8"/>
      <c r="C23" s="9"/>
      <c r="D23" s="10"/>
      <c r="E23" s="111"/>
      <c r="F23" s="83"/>
      <c r="G23" s="80"/>
      <c r="H23" s="80"/>
      <c r="I23" s="87"/>
      <c r="J23" s="65"/>
      <c r="K23" s="781"/>
      <c r="L23" s="125"/>
      <c r="M23" s="125"/>
      <c r="N23" s="125"/>
      <c r="O23" s="125"/>
      <c r="P23" s="127"/>
      <c r="Q23" s="54"/>
      <c r="T23" s="130"/>
      <c r="V23" s="33"/>
      <c r="W23" s="8"/>
      <c r="X23" s="9"/>
      <c r="Y23" s="10"/>
      <c r="Z23" s="111"/>
      <c r="AA23" s="137"/>
      <c r="AB23" s="11"/>
      <c r="AC23" s="11"/>
      <c r="AD23" s="11"/>
      <c r="AE23" s="12"/>
      <c r="AO23" s="33"/>
      <c r="AP23" s="8"/>
      <c r="AQ23" s="9"/>
      <c r="AR23" s="10"/>
      <c r="AS23" s="111"/>
      <c r="AT23" s="83"/>
      <c r="AU23" s="80"/>
      <c r="AV23" s="80"/>
      <c r="AW23" s="87"/>
      <c r="AX23" s="65"/>
      <c r="AY23" s="783"/>
      <c r="AZ23" s="125"/>
      <c r="BA23" s="125"/>
      <c r="BB23" s="125"/>
      <c r="BC23" s="125"/>
      <c r="BD23" s="127"/>
      <c r="BE23" s="54"/>
      <c r="BH23" s="130"/>
      <c r="BJ23" s="231"/>
      <c r="BK23" s="232"/>
      <c r="BL23" s="233"/>
      <c r="BM23" s="234"/>
      <c r="BN23" s="123"/>
      <c r="BO23" s="457"/>
      <c r="BP23" s="125"/>
      <c r="BQ23" s="125"/>
      <c r="BR23" s="125"/>
      <c r="BS23" s="206"/>
      <c r="BT23" s="458"/>
      <c r="BU23" s="126"/>
      <c r="BV23" s="126"/>
      <c r="BW23" s="126"/>
      <c r="BX23" s="309"/>
      <c r="BY23" s="235"/>
      <c r="BZ23" s="125"/>
      <c r="CA23" s="125"/>
      <c r="CB23" s="125"/>
      <c r="CC23" s="127"/>
      <c r="CD23" s="127"/>
      <c r="CE23" s="295"/>
      <c r="CF23" s="274"/>
      <c r="CG23" s="297"/>
      <c r="CM23" s="130"/>
      <c r="CP23" s="140" t="s">
        <v>319</v>
      </c>
      <c r="CQ23" s="355">
        <v>44644</v>
      </c>
      <c r="CR23" s="372" t="s">
        <v>12</v>
      </c>
      <c r="CS23" s="373">
        <f>CQ23+2</f>
        <v>44646</v>
      </c>
      <c r="CT23" s="202" t="s">
        <v>66</v>
      </c>
      <c r="CU23" s="468" t="s">
        <v>337</v>
      </c>
      <c r="CV23" s="212">
        <v>24000000</v>
      </c>
      <c r="CW23" s="6">
        <v>250000000</v>
      </c>
      <c r="CX23" s="76">
        <v>690000000</v>
      </c>
      <c r="CY23" s="311">
        <v>3000000</v>
      </c>
      <c r="CZ23" s="11">
        <v>320000000</v>
      </c>
      <c r="DA23" s="417">
        <f>SUM(CV23:CZ23)</f>
        <v>1287000000</v>
      </c>
      <c r="DB23" s="211">
        <f>'12-1'!F6</f>
        <v>17075200</v>
      </c>
      <c r="DC23" s="6">
        <f>'12-1'!F7</f>
        <v>193606000</v>
      </c>
      <c r="DD23" s="6">
        <f>'令和４年度 様式２'!DC25</f>
        <v>814110000</v>
      </c>
      <c r="DE23" s="6">
        <f>'12-1'!F10</f>
        <v>3215900</v>
      </c>
      <c r="DF23" s="6">
        <f>'令和４年度 様式２'!CX25</f>
        <v>178960500</v>
      </c>
      <c r="DG23" s="12">
        <f>SUM(DB23:DF23)</f>
        <v>1206967600</v>
      </c>
      <c r="DI23" s="505">
        <f t="shared" si="14"/>
        <v>6924800</v>
      </c>
      <c r="DJ23" s="506">
        <f t="shared" si="15"/>
        <v>56394000</v>
      </c>
      <c r="DK23" s="506">
        <f t="shared" si="16"/>
        <v>-124110000</v>
      </c>
      <c r="DL23" s="506">
        <f t="shared" si="17"/>
        <v>-215900</v>
      </c>
      <c r="DM23" s="509">
        <f t="shared" si="18"/>
        <v>141039500</v>
      </c>
      <c r="DN23" s="507">
        <f t="shared" si="19"/>
        <v>80032400</v>
      </c>
      <c r="DP23" s="529">
        <f>'12-1'!F94</f>
        <v>834</v>
      </c>
    </row>
    <row r="24" spans="1:120" ht="45" customHeight="1" thickBot="1" x14ac:dyDescent="0.25">
      <c r="A24" s="141" t="s">
        <v>48</v>
      </c>
      <c r="B24" s="8">
        <v>42037</v>
      </c>
      <c r="C24" s="9" t="s">
        <v>12</v>
      </c>
      <c r="D24" s="10">
        <v>42039</v>
      </c>
      <c r="E24" s="112" t="s">
        <v>39</v>
      </c>
      <c r="F24" s="83">
        <v>50316000</v>
      </c>
      <c r="G24" s="80">
        <v>476267000</v>
      </c>
      <c r="H24" s="80">
        <v>4876000</v>
      </c>
      <c r="I24" s="87">
        <v>484571000</v>
      </c>
      <c r="J24" s="65">
        <f t="shared" si="0"/>
        <v>1016030000</v>
      </c>
      <c r="K24" s="781"/>
      <c r="L24" s="125">
        <v>50316000</v>
      </c>
      <c r="M24" s="126">
        <v>476267000</v>
      </c>
      <c r="N24" s="126">
        <v>4876000</v>
      </c>
      <c r="O24" s="126">
        <v>484571000</v>
      </c>
      <c r="P24" s="127">
        <f t="shared" si="1"/>
        <v>1016030000</v>
      </c>
      <c r="Q24" s="54"/>
      <c r="S24" s="92"/>
      <c r="T24" s="92"/>
      <c r="U24" s="101"/>
      <c r="V24" s="33" t="s">
        <v>81</v>
      </c>
      <c r="W24" s="8"/>
      <c r="X24" s="9"/>
      <c r="Y24" s="10"/>
      <c r="Z24" s="112" t="s">
        <v>39</v>
      </c>
      <c r="AA24" s="107" t="e">
        <f>ROUND(L24*#REF!,-3)+3328700</f>
        <v>#REF!</v>
      </c>
      <c r="AB24" s="6" t="e">
        <f>ROUND(M24*#REF!,-3)+21299200</f>
        <v>#REF!</v>
      </c>
      <c r="AC24" s="6">
        <f>ROUND(N24,-3)+222900</f>
        <v>5098900</v>
      </c>
      <c r="AD24" s="6" t="e">
        <f>ROUND(O24*#REF!*1.06,-3)+29875700</f>
        <v>#REF!</v>
      </c>
      <c r="AE24" s="7" t="e">
        <f t="shared" si="20"/>
        <v>#REF!</v>
      </c>
      <c r="AO24" s="141" t="s">
        <v>48</v>
      </c>
      <c r="AP24" s="8">
        <v>42037</v>
      </c>
      <c r="AQ24" s="9" t="s">
        <v>12</v>
      </c>
      <c r="AR24" s="10">
        <v>42039</v>
      </c>
      <c r="AS24" s="112" t="s">
        <v>39</v>
      </c>
      <c r="AT24" s="83">
        <v>50316000</v>
      </c>
      <c r="AU24" s="80">
        <v>476267000</v>
      </c>
      <c r="AV24" s="80">
        <v>4876000</v>
      </c>
      <c r="AW24" s="87">
        <v>484571000</v>
      </c>
      <c r="AX24" s="65">
        <f t="shared" si="3"/>
        <v>1016030000</v>
      </c>
      <c r="AY24" s="783"/>
      <c r="AZ24" s="125">
        <v>50316000</v>
      </c>
      <c r="BA24" s="126">
        <v>476267000</v>
      </c>
      <c r="BB24" s="126">
        <v>4876000</v>
      </c>
      <c r="BC24" s="126">
        <v>484571000</v>
      </c>
      <c r="BD24" s="127">
        <f>SUM(AZ24:BC24)</f>
        <v>1016030000</v>
      </c>
      <c r="BE24" s="54"/>
      <c r="BG24" s="92"/>
      <c r="BH24" s="92"/>
      <c r="BI24" s="101"/>
      <c r="BJ24" s="33" t="s">
        <v>81</v>
      </c>
      <c r="BK24" s="8">
        <v>42332</v>
      </c>
      <c r="BL24" s="9" t="s">
        <v>12</v>
      </c>
      <c r="BM24" s="10">
        <f t="shared" si="5"/>
        <v>42334</v>
      </c>
      <c r="BN24" s="111" t="s">
        <v>21</v>
      </c>
      <c r="BO24" s="137">
        <v>30026700</v>
      </c>
      <c r="BP24" s="11">
        <v>348835200</v>
      </c>
      <c r="BQ24" s="11">
        <v>1847900</v>
      </c>
      <c r="BR24" s="11">
        <v>393906700</v>
      </c>
      <c r="BS24" s="203">
        <f t="shared" si="10"/>
        <v>774616500</v>
      </c>
      <c r="BT24" s="310" t="e">
        <f>BT22</f>
        <v>#REF!</v>
      </c>
      <c r="BU24" s="311" t="e">
        <f>ROUND((($BU$10+$BU$12+#REF!)/3*1/3+$BU$22*2/3),-2)</f>
        <v>#REF!</v>
      </c>
      <c r="BV24" s="311" t="e">
        <f>BV22</f>
        <v>#REF!</v>
      </c>
      <c r="BW24" s="311" t="e">
        <f>CD24*#REF!</f>
        <v>#REF!</v>
      </c>
      <c r="BX24" s="312" t="e">
        <f t="shared" si="6"/>
        <v>#REF!</v>
      </c>
      <c r="BY24" s="211" t="e">
        <f t="shared" si="7"/>
        <v>#REF!</v>
      </c>
      <c r="BZ24" s="6" t="e">
        <f t="shared" si="7"/>
        <v>#REF!</v>
      </c>
      <c r="CA24" s="6" t="e">
        <f t="shared" si="7"/>
        <v>#REF!</v>
      </c>
      <c r="CB24" s="6" t="e">
        <f t="shared" si="7"/>
        <v>#REF!</v>
      </c>
      <c r="CC24" s="7" t="e">
        <f t="shared" si="8"/>
        <v>#REF!</v>
      </c>
      <c r="CD24" s="7">
        <v>150</v>
      </c>
      <c r="CE24" s="273" t="s">
        <v>100</v>
      </c>
      <c r="CF24" s="275" t="s">
        <v>96</v>
      </c>
      <c r="CG24" s="297"/>
      <c r="CL24" s="92"/>
      <c r="CM24" s="92"/>
      <c r="CN24" s="101"/>
      <c r="CO24" s="101"/>
      <c r="CP24" s="140" t="s">
        <v>320</v>
      </c>
      <c r="CQ24" s="355">
        <v>44648</v>
      </c>
      <c r="CR24" s="372" t="s">
        <v>12</v>
      </c>
      <c r="CS24" s="373">
        <f>CQ24+2</f>
        <v>44650</v>
      </c>
      <c r="CT24" s="494" t="s">
        <v>359</v>
      </c>
      <c r="CU24" s="714" t="s">
        <v>412</v>
      </c>
      <c r="CV24" s="211">
        <v>17000000</v>
      </c>
      <c r="CW24" s="6">
        <v>130000000</v>
      </c>
      <c r="CX24" s="76">
        <v>460000000</v>
      </c>
      <c r="CY24" s="421">
        <v>3000000</v>
      </c>
      <c r="CZ24" s="6">
        <v>41000000</v>
      </c>
      <c r="DA24" s="414">
        <f t="shared" si="12"/>
        <v>651000000</v>
      </c>
      <c r="DB24" s="211">
        <f>'12-2'!F6</f>
        <v>11054500</v>
      </c>
      <c r="DC24" s="6">
        <f>'12-2'!F7</f>
        <v>88864900</v>
      </c>
      <c r="DD24" s="6">
        <f>'令和４年度 様式２'!DC26</f>
        <v>580102300</v>
      </c>
      <c r="DE24" s="6">
        <f>'12-2'!F10</f>
        <v>1604900</v>
      </c>
      <c r="DF24" s="6">
        <f>'令和４年度 様式２'!CX26</f>
        <v>28979100</v>
      </c>
      <c r="DG24" s="7">
        <f t="shared" si="13"/>
        <v>710605700</v>
      </c>
      <c r="DI24" s="508">
        <f t="shared" si="14"/>
        <v>5945500</v>
      </c>
      <c r="DJ24" s="509">
        <f t="shared" si="15"/>
        <v>41135100</v>
      </c>
      <c r="DK24" s="509">
        <f t="shared" si="16"/>
        <v>-120102300</v>
      </c>
      <c r="DL24" s="509">
        <f t="shared" si="17"/>
        <v>1395100</v>
      </c>
      <c r="DM24" s="509">
        <f t="shared" si="18"/>
        <v>12020900</v>
      </c>
      <c r="DN24" s="507">
        <f t="shared" si="19"/>
        <v>-59605700</v>
      </c>
      <c r="DP24" s="531">
        <f>'12-2'!F54</f>
        <v>737</v>
      </c>
    </row>
    <row r="25" spans="1:120" ht="37.5" customHeight="1" thickBot="1" x14ac:dyDescent="0.25">
      <c r="A25" s="775" t="s">
        <v>9</v>
      </c>
      <c r="B25" s="776"/>
      <c r="C25" s="776"/>
      <c r="D25" s="776"/>
      <c r="E25" s="777"/>
      <c r="F25" s="67" t="e">
        <f>F29-#REF!</f>
        <v>#REF!</v>
      </c>
      <c r="G25" s="67" t="e">
        <f>G29-#REF!</f>
        <v>#REF!</v>
      </c>
      <c r="H25" s="67" t="e">
        <f>H29-#REF!</f>
        <v>#REF!</v>
      </c>
      <c r="I25" s="67" t="e">
        <f>I29-#REF!</f>
        <v>#REF!</v>
      </c>
      <c r="J25" s="68" t="e">
        <f>J29-#REF!</f>
        <v>#REF!</v>
      </c>
      <c r="K25" s="48"/>
      <c r="L25" s="14" t="e">
        <f>L29-#REF!</f>
        <v>#REF!</v>
      </c>
      <c r="M25" s="14" t="e">
        <f>M29-#REF!</f>
        <v>#REF!</v>
      </c>
      <c r="N25" s="14" t="e">
        <f>N29-#REF!</f>
        <v>#REF!</v>
      </c>
      <c r="O25" s="14" t="e">
        <f>O29-#REF!</f>
        <v>#REF!</v>
      </c>
      <c r="P25" s="15" t="e">
        <f>P29-#REF!</f>
        <v>#REF!</v>
      </c>
      <c r="S25" s="774"/>
      <c r="T25" s="774"/>
      <c r="V25" s="775" t="s">
        <v>9</v>
      </c>
      <c r="W25" s="778"/>
      <c r="X25" s="778"/>
      <c r="Y25" s="778"/>
      <c r="Z25" s="779"/>
      <c r="AA25" s="139" t="e">
        <f>AA29-#REF!</f>
        <v>#REF!</v>
      </c>
      <c r="AB25" s="14" t="e">
        <f>AB29-#REF!</f>
        <v>#REF!</v>
      </c>
      <c r="AC25" s="14" t="e">
        <f>AC29-#REF!</f>
        <v>#REF!</v>
      </c>
      <c r="AD25" s="14" t="e">
        <f>AD29-#REF!</f>
        <v>#REF!</v>
      </c>
      <c r="AE25" s="15" t="e">
        <f>AE29-#REF!</f>
        <v>#REF!</v>
      </c>
      <c r="AO25" s="775" t="s">
        <v>9</v>
      </c>
      <c r="AP25" s="776"/>
      <c r="AQ25" s="776"/>
      <c r="AR25" s="776"/>
      <c r="AS25" s="777"/>
      <c r="AT25" s="67" t="e">
        <f>AT29-#REF!</f>
        <v>#REF!</v>
      </c>
      <c r="AU25" s="67" t="e">
        <f>AU29-#REF!</f>
        <v>#REF!</v>
      </c>
      <c r="AV25" s="67" t="e">
        <f>AV29-#REF!</f>
        <v>#REF!</v>
      </c>
      <c r="AW25" s="67" t="e">
        <f>AW29-#REF!</f>
        <v>#REF!</v>
      </c>
      <c r="AX25" s="68" t="e">
        <f>AX29-#REF!</f>
        <v>#REF!</v>
      </c>
      <c r="AY25" s="48"/>
      <c r="AZ25" s="14" t="e">
        <f>AZ29-#REF!</f>
        <v>#REF!</v>
      </c>
      <c r="BA25" s="14" t="e">
        <f>BA29-#REF!</f>
        <v>#REF!</v>
      </c>
      <c r="BB25" s="14" t="e">
        <f>BB29-#REF!</f>
        <v>#REF!</v>
      </c>
      <c r="BC25" s="14" t="e">
        <f>BC29-#REF!</f>
        <v>#REF!</v>
      </c>
      <c r="BD25" s="15" t="e">
        <f>BD29-#REF!</f>
        <v>#REF!</v>
      </c>
      <c r="BG25" s="774"/>
      <c r="BH25" s="774"/>
      <c r="BJ25" s="775" t="s">
        <v>9</v>
      </c>
      <c r="BK25" s="778"/>
      <c r="BL25" s="778"/>
      <c r="BM25" s="778"/>
      <c r="BN25" s="778"/>
      <c r="BO25" s="139" t="e">
        <f>BO29-#REF!</f>
        <v>#REF!</v>
      </c>
      <c r="BP25" s="14" t="e">
        <f>BP29-#REF!</f>
        <v>#REF!</v>
      </c>
      <c r="BQ25" s="14" t="e">
        <f>BQ29-#REF!</f>
        <v>#REF!</v>
      </c>
      <c r="BR25" s="14" t="e">
        <f>BR29-#REF!</f>
        <v>#REF!</v>
      </c>
      <c r="BS25" s="208" t="e">
        <f>BS29-#REF!</f>
        <v>#REF!</v>
      </c>
      <c r="BT25" s="215" t="e">
        <f>BT29-#REF!</f>
        <v>#REF!</v>
      </c>
      <c r="BU25" s="14" t="e">
        <f>BU29-#REF!</f>
        <v>#REF!</v>
      </c>
      <c r="BV25" s="14" t="e">
        <f>BV29-#REF!</f>
        <v>#REF!</v>
      </c>
      <c r="BW25" s="14" t="e">
        <f>BW29-#REF!</f>
        <v>#REF!</v>
      </c>
      <c r="BX25" s="15" t="e">
        <f>BX29-#REF!</f>
        <v>#REF!</v>
      </c>
      <c r="BY25" s="215" t="e">
        <f>BY29-#REF!</f>
        <v>#REF!</v>
      </c>
      <c r="BZ25" s="14" t="e">
        <f>BZ29-#REF!</f>
        <v>#REF!</v>
      </c>
      <c r="CA25" s="14" t="e">
        <f>CA29-#REF!</f>
        <v>#REF!</v>
      </c>
      <c r="CB25" s="14" t="e">
        <f>CB29-#REF!</f>
        <v>#REF!</v>
      </c>
      <c r="CC25" s="15" t="e">
        <f>CC29-#REF!</f>
        <v>#REF!</v>
      </c>
      <c r="CD25" s="15"/>
      <c r="CE25" s="284"/>
      <c r="CF25" s="285"/>
      <c r="CG25" s="300"/>
      <c r="CH25" s="236" t="e">
        <f>BX25/BS25</f>
        <v>#REF!</v>
      </c>
      <c r="CL25" s="774"/>
      <c r="CM25" s="774"/>
      <c r="CP25" s="767" t="s">
        <v>138</v>
      </c>
      <c r="CQ25" s="768"/>
      <c r="CR25" s="768"/>
      <c r="CS25" s="768"/>
      <c r="CT25" s="755" t="s">
        <v>136</v>
      </c>
      <c r="CU25" s="756"/>
      <c r="CV25" s="482">
        <f>CV29-CV27</f>
        <v>266000000</v>
      </c>
      <c r="CW25" s="483">
        <f>CW29-CW27</f>
        <v>3100000000</v>
      </c>
      <c r="CX25" s="483">
        <f>CX29-CX27</f>
        <v>10391000000</v>
      </c>
      <c r="CY25" s="483">
        <f>CY29-CY27</f>
        <v>49000000</v>
      </c>
      <c r="CZ25" s="483">
        <f>CZ29-CZ27</f>
        <v>2494000000</v>
      </c>
      <c r="DA25" s="485">
        <f>SUM(CV25:CZ25)</f>
        <v>16300000000</v>
      </c>
      <c r="DB25" s="484">
        <f>DB29-DB18</f>
        <v>203430500</v>
      </c>
      <c r="DC25" s="484">
        <f t="shared" ref="DC25:DF25" si="22">DC29-DC18</f>
        <v>2538428000</v>
      </c>
      <c r="DD25" s="484">
        <f t="shared" si="22"/>
        <v>12207146600</v>
      </c>
      <c r="DE25" s="484">
        <f t="shared" si="22"/>
        <v>40732100</v>
      </c>
      <c r="DF25" s="484">
        <f t="shared" si="22"/>
        <v>1794568400</v>
      </c>
      <c r="DG25" s="523">
        <f>SUM(DB25:DF25)</f>
        <v>16784305600</v>
      </c>
      <c r="DI25" s="511">
        <f>DI29-DI18</f>
        <v>62569500</v>
      </c>
      <c r="DJ25" s="512">
        <f t="shared" ref="DJ25:DM25" si="23">DJ29-DJ18</f>
        <v>561572000</v>
      </c>
      <c r="DK25" s="512">
        <f t="shared" si="23"/>
        <v>-1816146600</v>
      </c>
      <c r="DL25" s="512">
        <f t="shared" si="23"/>
        <v>8267900</v>
      </c>
      <c r="DM25" s="512">
        <f t="shared" si="23"/>
        <v>699431600</v>
      </c>
      <c r="DN25" s="513">
        <f>SUM(DI25:DM25)</f>
        <v>-484305600</v>
      </c>
    </row>
    <row r="26" spans="1:120" ht="21" customHeight="1" thickBot="1" x14ac:dyDescent="0.25">
      <c r="A26" s="426"/>
      <c r="B26" s="427"/>
      <c r="C26" s="427"/>
      <c r="D26" s="427"/>
      <c r="E26" s="428"/>
      <c r="F26" s="67"/>
      <c r="G26" s="67"/>
      <c r="H26" s="67"/>
      <c r="I26" s="67"/>
      <c r="J26" s="68"/>
      <c r="K26" s="48"/>
      <c r="L26" s="14"/>
      <c r="M26" s="14"/>
      <c r="N26" s="14"/>
      <c r="O26" s="14"/>
      <c r="P26" s="15"/>
      <c r="S26" s="425"/>
      <c r="T26" s="425"/>
      <c r="V26" s="426"/>
      <c r="W26" s="429"/>
      <c r="X26" s="429"/>
      <c r="Y26" s="429"/>
      <c r="Z26" s="429"/>
      <c r="AA26" s="430"/>
      <c r="AB26" s="14"/>
      <c r="AC26" s="14"/>
      <c r="AD26" s="14"/>
      <c r="AE26" s="15"/>
      <c r="AO26" s="426"/>
      <c r="AP26" s="427"/>
      <c r="AQ26" s="427"/>
      <c r="AR26" s="427"/>
      <c r="AS26" s="428"/>
      <c r="AT26" s="67"/>
      <c r="AU26" s="67"/>
      <c r="AV26" s="67"/>
      <c r="AW26" s="67"/>
      <c r="AX26" s="68"/>
      <c r="AY26" s="48"/>
      <c r="AZ26" s="14"/>
      <c r="BA26" s="14"/>
      <c r="BB26" s="14"/>
      <c r="BC26" s="14"/>
      <c r="BD26" s="15"/>
      <c r="BG26" s="425"/>
      <c r="BH26" s="425"/>
      <c r="BJ26" s="426"/>
      <c r="BK26" s="429"/>
      <c r="BL26" s="429"/>
      <c r="BM26" s="429"/>
      <c r="BN26" s="429"/>
      <c r="BO26" s="430"/>
      <c r="BP26" s="14"/>
      <c r="BQ26" s="14"/>
      <c r="BR26" s="14"/>
      <c r="BS26" s="208"/>
      <c r="BT26" s="215"/>
      <c r="BU26" s="14"/>
      <c r="BV26" s="14"/>
      <c r="BW26" s="14"/>
      <c r="BX26" s="15"/>
      <c r="BY26" s="215"/>
      <c r="BZ26" s="14"/>
      <c r="CA26" s="14"/>
      <c r="CB26" s="14"/>
      <c r="CC26" s="15"/>
      <c r="CD26" s="15"/>
      <c r="CE26" s="284"/>
      <c r="CF26" s="285"/>
      <c r="CG26" s="300"/>
      <c r="CH26" s="236"/>
      <c r="CL26" s="425"/>
      <c r="CM26" s="425"/>
      <c r="CP26" s="769"/>
      <c r="CQ26" s="770"/>
      <c r="CR26" s="770"/>
      <c r="CS26" s="770"/>
      <c r="CT26" s="757" t="s">
        <v>137</v>
      </c>
      <c r="CU26" s="758"/>
      <c r="CV26" s="437">
        <f t="shared" ref="CV26:DA26" si="24">CV25/$DA$25</f>
        <v>1.6319018404907976E-2</v>
      </c>
      <c r="CW26" s="438">
        <f t="shared" si="24"/>
        <v>0.19018404907975461</v>
      </c>
      <c r="CX26" s="438">
        <f t="shared" si="24"/>
        <v>0.63748466257668712</v>
      </c>
      <c r="CY26" s="438">
        <f t="shared" si="24"/>
        <v>3.0061349693251533E-3</v>
      </c>
      <c r="CZ26" s="438">
        <f t="shared" si="24"/>
        <v>0.15300613496932516</v>
      </c>
      <c r="DA26" s="439">
        <f t="shared" si="24"/>
        <v>1</v>
      </c>
      <c r="DB26" s="437">
        <f t="shared" ref="DB26:DG26" si="25">DB25/$DG$25</f>
        <v>1.212028098439771E-2</v>
      </c>
      <c r="DC26" s="438">
        <f t="shared" si="25"/>
        <v>0.15123819003867517</v>
      </c>
      <c r="DD26" s="438">
        <f t="shared" si="25"/>
        <v>0.72729530139155707</v>
      </c>
      <c r="DE26" s="438">
        <f t="shared" si="25"/>
        <v>2.4267968524119342E-3</v>
      </c>
      <c r="DF26" s="438">
        <f t="shared" si="25"/>
        <v>0.10691943073295805</v>
      </c>
      <c r="DG26" s="439">
        <f t="shared" si="25"/>
        <v>1</v>
      </c>
      <c r="DI26" s="514">
        <f t="shared" ref="DI26:DN26" si="26">DI25/$DN$25</f>
        <v>-0.12919425255458536</v>
      </c>
      <c r="DJ26" s="515">
        <f t="shared" si="26"/>
        <v>-1.1595405875959313</v>
      </c>
      <c r="DK26" s="515">
        <f t="shared" si="26"/>
        <v>3.7500012388871822</v>
      </c>
      <c r="DL26" s="515">
        <f t="shared" si="26"/>
        <v>-1.7071658886455163E-2</v>
      </c>
      <c r="DM26" s="515">
        <f t="shared" si="26"/>
        <v>-1.4441947398502102</v>
      </c>
      <c r="DN26" s="516">
        <f t="shared" si="26"/>
        <v>1</v>
      </c>
    </row>
    <row r="27" spans="1:120" ht="37.5" customHeight="1" thickBot="1" x14ac:dyDescent="0.25">
      <c r="A27" s="426"/>
      <c r="B27" s="427"/>
      <c r="C27" s="427"/>
      <c r="D27" s="427"/>
      <c r="E27" s="428"/>
      <c r="F27" s="67"/>
      <c r="G27" s="67"/>
      <c r="H27" s="67"/>
      <c r="I27" s="67"/>
      <c r="J27" s="68"/>
      <c r="K27" s="48"/>
      <c r="L27" s="14"/>
      <c r="M27" s="14"/>
      <c r="N27" s="14"/>
      <c r="O27" s="14"/>
      <c r="P27" s="15"/>
      <c r="S27" s="425"/>
      <c r="T27" s="425"/>
      <c r="V27" s="426"/>
      <c r="W27" s="429"/>
      <c r="X27" s="429"/>
      <c r="Y27" s="429"/>
      <c r="Z27" s="429"/>
      <c r="AA27" s="430"/>
      <c r="AB27" s="14"/>
      <c r="AC27" s="14"/>
      <c r="AD27" s="14"/>
      <c r="AE27" s="15"/>
      <c r="AO27" s="426"/>
      <c r="AP27" s="427"/>
      <c r="AQ27" s="427"/>
      <c r="AR27" s="427"/>
      <c r="AS27" s="428"/>
      <c r="AT27" s="67"/>
      <c r="AU27" s="67"/>
      <c r="AV27" s="67"/>
      <c r="AW27" s="67"/>
      <c r="AX27" s="68"/>
      <c r="AY27" s="48"/>
      <c r="AZ27" s="14"/>
      <c r="BA27" s="14"/>
      <c r="BB27" s="14"/>
      <c r="BC27" s="14"/>
      <c r="BD27" s="15"/>
      <c r="BG27" s="425"/>
      <c r="BH27" s="425"/>
      <c r="BJ27" s="426"/>
      <c r="BK27" s="429"/>
      <c r="BL27" s="429"/>
      <c r="BM27" s="429"/>
      <c r="BN27" s="429"/>
      <c r="BO27" s="430"/>
      <c r="BP27" s="14"/>
      <c r="BQ27" s="14"/>
      <c r="BR27" s="14"/>
      <c r="BS27" s="208"/>
      <c r="BT27" s="215"/>
      <c r="BU27" s="14"/>
      <c r="BV27" s="14"/>
      <c r="BW27" s="14"/>
      <c r="BX27" s="15"/>
      <c r="BY27" s="215"/>
      <c r="BZ27" s="14"/>
      <c r="CA27" s="14"/>
      <c r="CB27" s="14"/>
      <c r="CC27" s="15"/>
      <c r="CD27" s="15"/>
      <c r="CE27" s="284"/>
      <c r="CF27" s="285"/>
      <c r="CG27" s="300"/>
      <c r="CH27" s="236"/>
      <c r="CL27" s="425"/>
      <c r="CM27" s="425"/>
      <c r="CP27" s="759" t="s">
        <v>139</v>
      </c>
      <c r="CQ27" s="760"/>
      <c r="CR27" s="760"/>
      <c r="CS27" s="760"/>
      <c r="CT27" s="763" t="s">
        <v>136</v>
      </c>
      <c r="CU27" s="764"/>
      <c r="CV27" s="450">
        <f>CV18</f>
        <v>90000000</v>
      </c>
      <c r="CW27" s="451">
        <f>CW18</f>
        <v>1100000000</v>
      </c>
      <c r="CX27" s="451">
        <f>CX18</f>
        <v>1450000000</v>
      </c>
      <c r="CY27" s="451">
        <f>CY18</f>
        <v>5000000</v>
      </c>
      <c r="CZ27" s="451">
        <f>CZ18</f>
        <v>1855000000</v>
      </c>
      <c r="DA27" s="440">
        <f>SUM(CV27:CZ27)</f>
        <v>4500000000</v>
      </c>
      <c r="DB27" s="495">
        <f>DB18</f>
        <v>74850600</v>
      </c>
      <c r="DC27" s="451">
        <f>DC18</f>
        <v>866250700</v>
      </c>
      <c r="DD27" s="451">
        <f>DD18</f>
        <v>2449521000</v>
      </c>
      <c r="DE27" s="451">
        <f>DE18</f>
        <v>4690800</v>
      </c>
      <c r="DF27" s="496">
        <f>DF18</f>
        <v>1425287300</v>
      </c>
      <c r="DG27" s="440">
        <f>SUM(DB27:DF27)</f>
        <v>4820600400</v>
      </c>
      <c r="DI27" s="517">
        <f>DI18</f>
        <v>15149400</v>
      </c>
      <c r="DJ27" s="518">
        <f>DJ18</f>
        <v>233749300</v>
      </c>
      <c r="DK27" s="518">
        <f>DK18</f>
        <v>-999521000</v>
      </c>
      <c r="DL27" s="518">
        <f>DL18</f>
        <v>309200</v>
      </c>
      <c r="DM27" s="518">
        <f>DM18</f>
        <v>429712700</v>
      </c>
      <c r="DN27" s="519">
        <f>SUM(DI27:DM27)</f>
        <v>-320600400</v>
      </c>
    </row>
    <row r="28" spans="1:120" ht="21" customHeight="1" thickBot="1" x14ac:dyDescent="0.25">
      <c r="A28" s="426"/>
      <c r="B28" s="427"/>
      <c r="C28" s="427"/>
      <c r="D28" s="427"/>
      <c r="E28" s="428"/>
      <c r="F28" s="67"/>
      <c r="G28" s="67"/>
      <c r="H28" s="67"/>
      <c r="I28" s="67"/>
      <c r="J28" s="68"/>
      <c r="K28" s="48"/>
      <c r="L28" s="14"/>
      <c r="M28" s="14"/>
      <c r="N28" s="14"/>
      <c r="O28" s="14"/>
      <c r="P28" s="15"/>
      <c r="S28" s="425"/>
      <c r="T28" s="425"/>
      <c r="V28" s="426"/>
      <c r="W28" s="429"/>
      <c r="X28" s="429"/>
      <c r="Y28" s="429"/>
      <c r="Z28" s="429"/>
      <c r="AA28" s="430"/>
      <c r="AB28" s="14"/>
      <c r="AC28" s="14"/>
      <c r="AD28" s="14"/>
      <c r="AE28" s="15"/>
      <c r="AO28" s="426"/>
      <c r="AP28" s="427"/>
      <c r="AQ28" s="427"/>
      <c r="AR28" s="427"/>
      <c r="AS28" s="428"/>
      <c r="AT28" s="67"/>
      <c r="AU28" s="67"/>
      <c r="AV28" s="67"/>
      <c r="AW28" s="67"/>
      <c r="AX28" s="68"/>
      <c r="AY28" s="48"/>
      <c r="AZ28" s="14"/>
      <c r="BA28" s="14"/>
      <c r="BB28" s="14"/>
      <c r="BC28" s="14"/>
      <c r="BD28" s="15"/>
      <c r="BG28" s="425"/>
      <c r="BH28" s="425"/>
      <c r="BJ28" s="426"/>
      <c r="BK28" s="429"/>
      <c r="BL28" s="429"/>
      <c r="BM28" s="429"/>
      <c r="BN28" s="429"/>
      <c r="BO28" s="430"/>
      <c r="BP28" s="14"/>
      <c r="BQ28" s="14"/>
      <c r="BR28" s="14"/>
      <c r="BS28" s="208"/>
      <c r="BT28" s="215"/>
      <c r="BU28" s="14"/>
      <c r="BV28" s="14"/>
      <c r="BW28" s="14"/>
      <c r="BX28" s="15"/>
      <c r="BY28" s="215"/>
      <c r="BZ28" s="14"/>
      <c r="CA28" s="14"/>
      <c r="CB28" s="14"/>
      <c r="CC28" s="15"/>
      <c r="CD28" s="15"/>
      <c r="CE28" s="284"/>
      <c r="CF28" s="285"/>
      <c r="CG28" s="300"/>
      <c r="CH28" s="236"/>
      <c r="CL28" s="425"/>
      <c r="CM28" s="425"/>
      <c r="CP28" s="761"/>
      <c r="CQ28" s="762"/>
      <c r="CR28" s="762"/>
      <c r="CS28" s="762"/>
      <c r="CT28" s="765" t="s">
        <v>137</v>
      </c>
      <c r="CU28" s="766"/>
      <c r="CV28" s="434">
        <f t="shared" ref="CV28:DA28" si="27">CV27/$DA$27</f>
        <v>0.02</v>
      </c>
      <c r="CW28" s="435">
        <f t="shared" si="27"/>
        <v>0.24444444444444444</v>
      </c>
      <c r="CX28" s="435">
        <f t="shared" si="27"/>
        <v>0.32222222222222224</v>
      </c>
      <c r="CY28" s="435">
        <f t="shared" si="27"/>
        <v>1.1111111111111111E-3</v>
      </c>
      <c r="CZ28" s="435">
        <f t="shared" si="27"/>
        <v>0.41222222222222221</v>
      </c>
      <c r="DA28" s="436">
        <f t="shared" si="27"/>
        <v>1</v>
      </c>
      <c r="DB28" s="434">
        <f t="shared" ref="DB28:DG28" si="28">DB27/$DG$27</f>
        <v>1.5527235984961541E-2</v>
      </c>
      <c r="DC28" s="435">
        <f t="shared" si="28"/>
        <v>0.1796976783223932</v>
      </c>
      <c r="DD28" s="435">
        <f t="shared" si="28"/>
        <v>0.50813608197020432</v>
      </c>
      <c r="DE28" s="435">
        <f t="shared" si="28"/>
        <v>9.7307381047389869E-4</v>
      </c>
      <c r="DF28" s="435">
        <f t="shared" si="28"/>
        <v>0.295665929911967</v>
      </c>
      <c r="DG28" s="436">
        <f t="shared" si="28"/>
        <v>1</v>
      </c>
      <c r="DI28" s="520">
        <f t="shared" ref="DI28:DN28" si="29">DI27/$DN$27</f>
        <v>-4.725321615319257E-2</v>
      </c>
      <c r="DJ28" s="521">
        <f t="shared" si="29"/>
        <v>-0.72909859126813314</v>
      </c>
      <c r="DK28" s="521">
        <f t="shared" si="29"/>
        <v>3.1176536273816251</v>
      </c>
      <c r="DL28" s="521">
        <f t="shared" si="29"/>
        <v>-9.6444046857084391E-4</v>
      </c>
      <c r="DM28" s="521">
        <f t="shared" si="29"/>
        <v>-1.3403373794917286</v>
      </c>
      <c r="DN28" s="522">
        <f t="shared" si="29"/>
        <v>1</v>
      </c>
    </row>
    <row r="29" spans="1:120" ht="39" customHeight="1" thickBot="1" x14ac:dyDescent="0.25">
      <c r="A29" s="16" t="s">
        <v>5</v>
      </c>
      <c r="B29" s="17"/>
      <c r="C29" s="18"/>
      <c r="D29" s="17"/>
      <c r="E29" s="19"/>
      <c r="F29" s="69">
        <f>SUM(F7:F24)</f>
        <v>388392000</v>
      </c>
      <c r="G29" s="69">
        <f>SUM(G7:G24)</f>
        <v>2213330000</v>
      </c>
      <c r="H29" s="69">
        <f>SUM(H7:H24)</f>
        <v>13697000</v>
      </c>
      <c r="I29" s="69">
        <f>SUM(I7:I24)</f>
        <v>2195460000</v>
      </c>
      <c r="J29" s="70">
        <f>SUM(J7:J24)</f>
        <v>4810879000</v>
      </c>
      <c r="K29" s="49"/>
      <c r="L29" s="31">
        <f>SUM(L7:L24)</f>
        <v>392035700</v>
      </c>
      <c r="M29" s="31">
        <f>SUM(M7:M24)</f>
        <v>2471061900</v>
      </c>
      <c r="N29" s="31">
        <f>SUM(N7:N24)</f>
        <v>17270200</v>
      </c>
      <c r="O29" s="31">
        <f>SUM(O7:O24)</f>
        <v>2774905400</v>
      </c>
      <c r="P29" s="32">
        <f>SUM(P7:P24)</f>
        <v>5655273200</v>
      </c>
      <c r="S29" s="771" t="s">
        <v>69</v>
      </c>
      <c r="T29" s="772"/>
      <c r="V29" s="16" t="s">
        <v>5</v>
      </c>
      <c r="W29" s="17"/>
      <c r="X29" s="18"/>
      <c r="Y29" s="17"/>
      <c r="Z29" s="19"/>
      <c r="AA29" s="31" t="e">
        <f>SUM(AA7:AA24)</f>
        <v>#REF!</v>
      </c>
      <c r="AB29" s="31" t="e">
        <f>SUM(AB7:AB24)</f>
        <v>#REF!</v>
      </c>
      <c r="AC29" s="31">
        <f>SUM(AC7:AC24)</f>
        <v>19055200</v>
      </c>
      <c r="AD29" s="31" t="e">
        <f>SUM(AD7:AD24)</f>
        <v>#REF!</v>
      </c>
      <c r="AE29" s="32" t="e">
        <f>SUM(AE7:AE24)</f>
        <v>#REF!</v>
      </c>
      <c r="AO29" s="16" t="s">
        <v>5</v>
      </c>
      <c r="AP29" s="17"/>
      <c r="AQ29" s="18"/>
      <c r="AR29" s="17"/>
      <c r="AS29" s="19"/>
      <c r="AT29" s="69">
        <f>SUM(AT7:AT24)</f>
        <v>388392000</v>
      </c>
      <c r="AU29" s="69">
        <f>SUM(AU7:AU24)</f>
        <v>2213330000</v>
      </c>
      <c r="AV29" s="69">
        <f>SUM(AV7:AV24)</f>
        <v>13697000</v>
      </c>
      <c r="AW29" s="69">
        <f>SUM(AW7:AW24)</f>
        <v>2195460000</v>
      </c>
      <c r="AX29" s="70">
        <f>SUM(AX7:AX24)</f>
        <v>4810879000</v>
      </c>
      <c r="AY29" s="49"/>
      <c r="AZ29" s="31">
        <f>SUM(AZ7:AZ24)</f>
        <v>392035700</v>
      </c>
      <c r="BA29" s="31">
        <f>SUM(BA7:BA24)</f>
        <v>2471061900</v>
      </c>
      <c r="BB29" s="31">
        <f>SUM(BB7:BB24)</f>
        <v>17270200</v>
      </c>
      <c r="BC29" s="31">
        <f>SUM(BC7:BC24)</f>
        <v>2774905400</v>
      </c>
      <c r="BD29" s="32">
        <f>SUM(BD7:BD24)</f>
        <v>5655273200</v>
      </c>
      <c r="BG29" s="771" t="s">
        <v>69</v>
      </c>
      <c r="BH29" s="772"/>
      <c r="BJ29" s="16" t="s">
        <v>5</v>
      </c>
      <c r="BK29" s="17"/>
      <c r="BL29" s="18"/>
      <c r="BM29" s="17"/>
      <c r="BN29" s="19"/>
      <c r="BO29" s="31">
        <f t="shared" ref="BO29:CC29" si="30">SUM(BO7:BO24)</f>
        <v>345810600</v>
      </c>
      <c r="BP29" s="31">
        <f t="shared" si="30"/>
        <v>2759830600</v>
      </c>
      <c r="BQ29" s="31">
        <f t="shared" si="30"/>
        <v>17701200</v>
      </c>
      <c r="BR29" s="31">
        <f t="shared" si="30"/>
        <v>3919159600</v>
      </c>
      <c r="BS29" s="209">
        <f t="shared" si="30"/>
        <v>7042502000</v>
      </c>
      <c r="BT29" s="216" t="e">
        <f t="shared" si="30"/>
        <v>#REF!</v>
      </c>
      <c r="BU29" s="31" t="e">
        <f t="shared" si="30"/>
        <v>#REF!</v>
      </c>
      <c r="BV29" s="31" t="e">
        <f t="shared" si="30"/>
        <v>#REF!</v>
      </c>
      <c r="BW29" s="31" t="e">
        <f t="shared" si="30"/>
        <v>#REF!</v>
      </c>
      <c r="BX29" s="32" t="e">
        <f t="shared" si="30"/>
        <v>#REF!</v>
      </c>
      <c r="BY29" s="216" t="e">
        <f t="shared" si="30"/>
        <v>#REF!</v>
      </c>
      <c r="BZ29" s="31" t="e">
        <f t="shared" si="30"/>
        <v>#REF!</v>
      </c>
      <c r="CA29" s="31" t="e">
        <f t="shared" si="30"/>
        <v>#REF!</v>
      </c>
      <c r="CB29" s="31" t="e">
        <f t="shared" si="30"/>
        <v>#REF!</v>
      </c>
      <c r="CC29" s="32" t="e">
        <f t="shared" si="30"/>
        <v>#REF!</v>
      </c>
      <c r="CD29" s="32"/>
      <c r="CE29" s="286"/>
      <c r="CF29" s="287"/>
      <c r="CG29" s="300"/>
      <c r="CH29" s="236" t="e">
        <f>BX29/BS29</f>
        <v>#REF!</v>
      </c>
      <c r="CL29" s="774" t="s">
        <v>111</v>
      </c>
      <c r="CM29" s="774"/>
      <c r="CP29" s="767" t="s">
        <v>5</v>
      </c>
      <c r="CQ29" s="768"/>
      <c r="CR29" s="768"/>
      <c r="CS29" s="768"/>
      <c r="CT29" s="755" t="s">
        <v>136</v>
      </c>
      <c r="CU29" s="756"/>
      <c r="CV29" s="431">
        <f t="shared" ref="CV29:DG29" si="31">SUM(CV7:CV24)</f>
        <v>356000000</v>
      </c>
      <c r="CW29" s="432">
        <f t="shared" si="31"/>
        <v>4200000000</v>
      </c>
      <c r="CX29" s="432">
        <f t="shared" si="31"/>
        <v>11841000000</v>
      </c>
      <c r="CY29" s="432">
        <f t="shared" si="31"/>
        <v>54000000</v>
      </c>
      <c r="CZ29" s="432">
        <f t="shared" si="31"/>
        <v>4349000000</v>
      </c>
      <c r="DA29" s="433">
        <f t="shared" si="31"/>
        <v>20800000000</v>
      </c>
      <c r="DB29" s="431">
        <f t="shared" si="31"/>
        <v>278281100</v>
      </c>
      <c r="DC29" s="432">
        <f t="shared" si="31"/>
        <v>3404678700</v>
      </c>
      <c r="DD29" s="432">
        <f t="shared" si="31"/>
        <v>14656667600</v>
      </c>
      <c r="DE29" s="432">
        <f t="shared" si="31"/>
        <v>45422900</v>
      </c>
      <c r="DF29" s="432">
        <f t="shared" si="31"/>
        <v>3219855700</v>
      </c>
      <c r="DG29" s="433">
        <f t="shared" si="31"/>
        <v>21604906000</v>
      </c>
      <c r="DI29" s="511">
        <f>SUM(DI7:DI24)</f>
        <v>77718900</v>
      </c>
      <c r="DJ29" s="512">
        <f>SUM(DJ7:DJ24)</f>
        <v>795321300</v>
      </c>
      <c r="DK29" s="512">
        <f>SUM(DK7:DK24)</f>
        <v>-2815667600</v>
      </c>
      <c r="DL29" s="512">
        <f>SUM(DL7:DL24)</f>
        <v>8577100</v>
      </c>
      <c r="DM29" s="512">
        <f>SUM(DM7:DM24)</f>
        <v>1129144300</v>
      </c>
      <c r="DN29" s="513">
        <f>SUM(DI29:DM29)</f>
        <v>-804906000</v>
      </c>
    </row>
    <row r="30" spans="1:120" ht="21" customHeight="1" thickBot="1" x14ac:dyDescent="0.25">
      <c r="K30" s="72" t="s">
        <v>18</v>
      </c>
      <c r="L30" s="58">
        <v>803404000</v>
      </c>
      <c r="M30" s="58">
        <v>5170356000</v>
      </c>
      <c r="N30" s="58">
        <v>53496000</v>
      </c>
      <c r="O30" s="58">
        <v>7982163000</v>
      </c>
      <c r="P30" s="58">
        <f>SUM(L30:O30)</f>
        <v>14009419000</v>
      </c>
      <c r="S30" s="773"/>
      <c r="T30" s="773"/>
      <c r="AY30" s="72" t="s">
        <v>18</v>
      </c>
      <c r="AZ30" s="58">
        <v>803404000</v>
      </c>
      <c r="BA30" s="58">
        <v>5170356000</v>
      </c>
      <c r="BB30" s="58">
        <v>53496000</v>
      </c>
      <c r="BC30" s="58">
        <v>7982163000</v>
      </c>
      <c r="BD30" s="58">
        <f>SUM(AZ30:BC30)</f>
        <v>14009419000</v>
      </c>
      <c r="BG30" s="773"/>
      <c r="BH30" s="773"/>
      <c r="CL30" s="92"/>
      <c r="CM30" s="92"/>
      <c r="CP30" s="761"/>
      <c r="CQ30" s="762"/>
      <c r="CR30" s="762"/>
      <c r="CS30" s="762"/>
      <c r="CT30" s="765" t="s">
        <v>137</v>
      </c>
      <c r="CU30" s="766"/>
      <c r="CV30" s="434">
        <f t="shared" ref="CV30:DA30" si="32">CV29/$DA$29</f>
        <v>1.7115384615384616E-2</v>
      </c>
      <c r="CW30" s="435">
        <f t="shared" si="32"/>
        <v>0.20192307692307693</v>
      </c>
      <c r="CX30" s="435">
        <f t="shared" si="32"/>
        <v>0.56927884615384616</v>
      </c>
      <c r="CY30" s="435">
        <f t="shared" si="32"/>
        <v>2.5961538461538461E-3</v>
      </c>
      <c r="CZ30" s="435">
        <f t="shared" si="32"/>
        <v>0.20908653846153846</v>
      </c>
      <c r="DA30" s="436">
        <f t="shared" si="32"/>
        <v>1</v>
      </c>
      <c r="DB30" s="434">
        <f t="shared" ref="DB30:DG30" si="33">DB29/$DG$29</f>
        <v>1.2880458725439491E-2</v>
      </c>
      <c r="DC30" s="435">
        <f t="shared" si="33"/>
        <v>0.15758822093463401</v>
      </c>
      <c r="DD30" s="435">
        <f t="shared" si="33"/>
        <v>0.67839534224309983</v>
      </c>
      <c r="DE30" s="435">
        <f t="shared" si="33"/>
        <v>2.1024345118650367E-3</v>
      </c>
      <c r="DF30" s="435">
        <f t="shared" si="33"/>
        <v>0.14903354358496168</v>
      </c>
      <c r="DG30" s="436">
        <f t="shared" si="33"/>
        <v>1</v>
      </c>
      <c r="DI30" s="520">
        <f t="shared" ref="DI30:DN30" si="34">DI29/$DN$29</f>
        <v>-9.655649231090338E-2</v>
      </c>
      <c r="DJ30" s="521">
        <f t="shared" si="34"/>
        <v>-0.98809214989079475</v>
      </c>
      <c r="DK30" s="521">
        <f t="shared" si="34"/>
        <v>3.4981322042573915</v>
      </c>
      <c r="DL30" s="521">
        <f t="shared" si="34"/>
        <v>-1.0656026914944106E-2</v>
      </c>
      <c r="DM30" s="521">
        <f t="shared" si="34"/>
        <v>-1.4028275351407493</v>
      </c>
      <c r="DN30" s="522">
        <f t="shared" si="34"/>
        <v>1</v>
      </c>
    </row>
    <row r="31" spans="1:120" ht="21" customHeight="1" x14ac:dyDescent="0.2">
      <c r="K31" s="288"/>
      <c r="L31" s="491"/>
      <c r="M31" s="491"/>
      <c r="N31" s="491"/>
      <c r="O31" s="491"/>
      <c r="P31" s="491"/>
      <c r="S31" s="490"/>
      <c r="T31" s="490"/>
      <c r="AY31" s="288"/>
      <c r="AZ31" s="491"/>
      <c r="BA31" s="491"/>
      <c r="BB31" s="491"/>
      <c r="BC31" s="491"/>
      <c r="BD31" s="491"/>
      <c r="BG31" s="490"/>
      <c r="BH31" s="490"/>
      <c r="CL31" s="92"/>
      <c r="CM31" s="92"/>
      <c r="CP31" s="489"/>
      <c r="CQ31" s="489"/>
      <c r="CR31" s="489"/>
      <c r="CS31" s="489"/>
      <c r="CT31" s="489"/>
      <c r="CU31" s="489"/>
      <c r="CV31" s="492"/>
      <c r="CW31" s="492"/>
      <c r="CX31" s="492"/>
      <c r="CY31" s="492"/>
      <c r="CZ31" s="700"/>
      <c r="DA31" s="701"/>
      <c r="DB31" s="492"/>
      <c r="DC31" s="492"/>
      <c r="DD31" s="492"/>
      <c r="DE31" s="492"/>
      <c r="DF31" s="700"/>
      <c r="DG31" s="701"/>
      <c r="DI31" s="492"/>
      <c r="DJ31" s="492"/>
      <c r="DK31" s="492"/>
      <c r="DL31" s="492"/>
      <c r="DM31" s="492"/>
      <c r="DN31" s="492"/>
    </row>
    <row r="32" spans="1:120" ht="21" customHeight="1" x14ac:dyDescent="0.2">
      <c r="K32" s="288"/>
      <c r="L32" s="491"/>
      <c r="M32" s="491"/>
      <c r="N32" s="491"/>
      <c r="O32" s="491"/>
      <c r="P32" s="491"/>
      <c r="S32" s="490"/>
      <c r="T32" s="490"/>
      <c r="AY32" s="288"/>
      <c r="AZ32" s="491"/>
      <c r="BA32" s="491"/>
      <c r="BB32" s="491"/>
      <c r="BC32" s="491"/>
      <c r="BD32" s="491"/>
      <c r="BG32" s="490"/>
      <c r="BH32" s="490"/>
      <c r="CL32" s="92"/>
      <c r="CM32" s="92"/>
      <c r="CP32" s="489"/>
      <c r="CQ32" s="489"/>
      <c r="CR32" s="489"/>
      <c r="CS32" s="489"/>
      <c r="CT32" s="489"/>
      <c r="CU32" s="489"/>
      <c r="CV32" s="492"/>
      <c r="CW32" s="492"/>
      <c r="CX32" s="492"/>
      <c r="CY32" s="492"/>
      <c r="CZ32" s="492"/>
      <c r="DA32" s="492"/>
      <c r="DB32" s="492"/>
      <c r="DC32" s="492"/>
      <c r="DD32" s="492"/>
      <c r="DE32" s="492"/>
      <c r="DF32" s="492"/>
      <c r="DG32" s="492"/>
      <c r="DI32" s="492"/>
      <c r="DJ32" s="492"/>
      <c r="DK32" s="492"/>
      <c r="DL32" s="492"/>
      <c r="DM32" s="492"/>
      <c r="DN32" s="492"/>
    </row>
    <row r="33" spans="69:111" ht="15" customHeight="1" x14ac:dyDescent="0.2">
      <c r="BQ33" s="313"/>
    </row>
    <row r="34" spans="69:111" ht="29.25" customHeight="1" x14ac:dyDescent="0.2">
      <c r="BQ34" s="128"/>
      <c r="DA34" s="459"/>
      <c r="DB34" s="192"/>
      <c r="DC34" s="192"/>
      <c r="DD34" s="192"/>
      <c r="DE34" s="192"/>
      <c r="DF34" s="192"/>
      <c r="DG34" s="192"/>
    </row>
    <row r="35" spans="69:111" ht="12" customHeight="1" x14ac:dyDescent="0.2">
      <c r="BQ35" s="313"/>
    </row>
    <row r="36" spans="69:111" ht="10.5" customHeight="1" x14ac:dyDescent="0.2">
      <c r="BQ36" s="128"/>
    </row>
    <row r="37" spans="69:111" ht="15" customHeight="1" x14ac:dyDescent="0.2">
      <c r="BQ37" s="128"/>
    </row>
    <row r="38" spans="69:111" ht="15" customHeight="1" x14ac:dyDescent="0.2">
      <c r="BR38" s="128"/>
      <c r="BS38" s="128"/>
    </row>
    <row r="39" spans="69:111" ht="15" customHeight="1" x14ac:dyDescent="0.2">
      <c r="BQ39" s="128"/>
    </row>
    <row r="40" spans="69:111" ht="15" customHeight="1" x14ac:dyDescent="0.2">
      <c r="BQ40" s="128"/>
    </row>
  </sheetData>
  <mergeCells count="47">
    <mergeCell ref="DL1:DN1"/>
    <mergeCell ref="AD1:AE1"/>
    <mergeCell ref="BR1:BS1"/>
    <mergeCell ref="CB1:CC1"/>
    <mergeCell ref="CZ1:DA1"/>
    <mergeCell ref="DF1:DG1"/>
    <mergeCell ref="BZ3:CB3"/>
    <mergeCell ref="F5:J5"/>
    <mergeCell ref="AT5:AX5"/>
    <mergeCell ref="BO5:BS5"/>
    <mergeCell ref="CD5:CD6"/>
    <mergeCell ref="K7:K14"/>
    <mergeCell ref="S7:T7"/>
    <mergeCell ref="AY7:AY14"/>
    <mergeCell ref="BG7:BH7"/>
    <mergeCell ref="CL7:CM7"/>
    <mergeCell ref="CV5:DA5"/>
    <mergeCell ref="DB5:DG5"/>
    <mergeCell ref="DI5:DN5"/>
    <mergeCell ref="W6:Y6"/>
    <mergeCell ref="BK6:BM6"/>
    <mergeCell ref="CE5:CE6"/>
    <mergeCell ref="CF5:CF6"/>
    <mergeCell ref="K16:K24"/>
    <mergeCell ref="S16:T16"/>
    <mergeCell ref="AY16:AY24"/>
    <mergeCell ref="BG16:BH16"/>
    <mergeCell ref="CL16:CM16"/>
    <mergeCell ref="A25:E25"/>
    <mergeCell ref="V25:Z25"/>
    <mergeCell ref="AO25:AS25"/>
    <mergeCell ref="BJ25:BN25"/>
    <mergeCell ref="CL25:CM25"/>
    <mergeCell ref="S25:T25"/>
    <mergeCell ref="BG25:BH25"/>
    <mergeCell ref="S29:T30"/>
    <mergeCell ref="BG29:BH30"/>
    <mergeCell ref="CL29:CM29"/>
    <mergeCell ref="CP29:CS30"/>
    <mergeCell ref="CT29:CU29"/>
    <mergeCell ref="CT30:CU30"/>
    <mergeCell ref="CT25:CU25"/>
    <mergeCell ref="CT26:CU26"/>
    <mergeCell ref="CP27:CS28"/>
    <mergeCell ref="CT27:CU27"/>
    <mergeCell ref="CT28:CU28"/>
    <mergeCell ref="CP25:CS26"/>
  </mergeCells>
  <phoneticPr fontId="3"/>
  <printOptions horizontalCentered="1" verticalCentered="1"/>
  <pageMargins left="0.59055118110236227" right="0.19685039370078741" top="0.39370078740157483" bottom="0.39370078740157483" header="0.31496062992125984" footer="0.19685039370078741"/>
  <pageSetup paperSize="8" scale="67" orientation="landscape" errors="blank" r:id="rId1"/>
  <headerFooter alignWithMargins="0">
    <oddFooter>&amp;L&amp;Z&amp;F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F28"/>
  <sheetViews>
    <sheetView workbookViewId="0"/>
  </sheetViews>
  <sheetFormatPr defaultColWidth="6.90625" defaultRowHeight="13" x14ac:dyDescent="0.2"/>
  <cols>
    <col min="1" max="1" width="4.36328125" style="579" customWidth="1"/>
    <col min="2" max="2" width="22.6328125" style="579" bestFit="1" customWidth="1"/>
    <col min="3" max="6" width="15.7265625" style="579" customWidth="1"/>
    <col min="7" max="256" width="6.90625" style="579"/>
    <col min="257" max="257" width="4.36328125" style="579" customWidth="1"/>
    <col min="258" max="258" width="22.6328125" style="579" bestFit="1" customWidth="1"/>
    <col min="259" max="262" width="15.7265625" style="579" customWidth="1"/>
    <col min="263" max="512" width="6.90625" style="579"/>
    <col min="513" max="513" width="4.36328125" style="579" customWidth="1"/>
    <col min="514" max="514" width="22.6328125" style="579" bestFit="1" customWidth="1"/>
    <col min="515" max="518" width="15.7265625" style="579" customWidth="1"/>
    <col min="519" max="768" width="6.90625" style="579"/>
    <col min="769" max="769" width="4.36328125" style="579" customWidth="1"/>
    <col min="770" max="770" width="22.6328125" style="579" bestFit="1" customWidth="1"/>
    <col min="771" max="774" width="15.7265625" style="579" customWidth="1"/>
    <col min="775" max="1024" width="6.90625" style="579"/>
    <col min="1025" max="1025" width="4.36328125" style="579" customWidth="1"/>
    <col min="1026" max="1026" width="22.6328125" style="579" bestFit="1" customWidth="1"/>
    <col min="1027" max="1030" width="15.7265625" style="579" customWidth="1"/>
    <col min="1031" max="1280" width="6.90625" style="579"/>
    <col min="1281" max="1281" width="4.36328125" style="579" customWidth="1"/>
    <col min="1282" max="1282" width="22.6328125" style="579" bestFit="1" customWidth="1"/>
    <col min="1283" max="1286" width="15.7265625" style="579" customWidth="1"/>
    <col min="1287" max="1536" width="6.90625" style="579"/>
    <col min="1537" max="1537" width="4.36328125" style="579" customWidth="1"/>
    <col min="1538" max="1538" width="22.6328125" style="579" bestFit="1" customWidth="1"/>
    <col min="1539" max="1542" width="15.7265625" style="579" customWidth="1"/>
    <col min="1543" max="1792" width="6.90625" style="579"/>
    <col min="1793" max="1793" width="4.36328125" style="579" customWidth="1"/>
    <col min="1794" max="1794" width="22.6328125" style="579" bestFit="1" customWidth="1"/>
    <col min="1795" max="1798" width="15.7265625" style="579" customWidth="1"/>
    <col min="1799" max="2048" width="6.90625" style="579"/>
    <col min="2049" max="2049" width="4.36328125" style="579" customWidth="1"/>
    <col min="2050" max="2050" width="22.6328125" style="579" bestFit="1" customWidth="1"/>
    <col min="2051" max="2054" width="15.7265625" style="579" customWidth="1"/>
    <col min="2055" max="2304" width="6.90625" style="579"/>
    <col min="2305" max="2305" width="4.36328125" style="579" customWidth="1"/>
    <col min="2306" max="2306" width="22.6328125" style="579" bestFit="1" customWidth="1"/>
    <col min="2307" max="2310" width="15.7265625" style="579" customWidth="1"/>
    <col min="2311" max="2560" width="6.90625" style="579"/>
    <col min="2561" max="2561" width="4.36328125" style="579" customWidth="1"/>
    <col min="2562" max="2562" width="22.6328125" style="579" bestFit="1" customWidth="1"/>
    <col min="2563" max="2566" width="15.7265625" style="579" customWidth="1"/>
    <col min="2567" max="2816" width="6.90625" style="579"/>
    <col min="2817" max="2817" width="4.36328125" style="579" customWidth="1"/>
    <col min="2818" max="2818" width="22.6328125" style="579" bestFit="1" customWidth="1"/>
    <col min="2819" max="2822" width="15.7265625" style="579" customWidth="1"/>
    <col min="2823" max="3072" width="6.90625" style="579"/>
    <col min="3073" max="3073" width="4.36328125" style="579" customWidth="1"/>
    <col min="3074" max="3074" width="22.6328125" style="579" bestFit="1" customWidth="1"/>
    <col min="3075" max="3078" width="15.7265625" style="579" customWidth="1"/>
    <col min="3079" max="3328" width="6.90625" style="579"/>
    <col min="3329" max="3329" width="4.36328125" style="579" customWidth="1"/>
    <col min="3330" max="3330" width="22.6328125" style="579" bestFit="1" customWidth="1"/>
    <col min="3331" max="3334" width="15.7265625" style="579" customWidth="1"/>
    <col min="3335" max="3584" width="6.90625" style="579"/>
    <col min="3585" max="3585" width="4.36328125" style="579" customWidth="1"/>
    <col min="3586" max="3586" width="22.6328125" style="579" bestFit="1" customWidth="1"/>
    <col min="3587" max="3590" width="15.7265625" style="579" customWidth="1"/>
    <col min="3591" max="3840" width="6.90625" style="579"/>
    <col min="3841" max="3841" width="4.36328125" style="579" customWidth="1"/>
    <col min="3842" max="3842" width="22.6328125" style="579" bestFit="1" customWidth="1"/>
    <col min="3843" max="3846" width="15.7265625" style="579" customWidth="1"/>
    <col min="3847" max="4096" width="6.90625" style="579"/>
    <col min="4097" max="4097" width="4.36328125" style="579" customWidth="1"/>
    <col min="4098" max="4098" width="22.6328125" style="579" bestFit="1" customWidth="1"/>
    <col min="4099" max="4102" width="15.7265625" style="579" customWidth="1"/>
    <col min="4103" max="4352" width="6.90625" style="579"/>
    <col min="4353" max="4353" width="4.36328125" style="579" customWidth="1"/>
    <col min="4354" max="4354" width="22.6328125" style="579" bestFit="1" customWidth="1"/>
    <col min="4355" max="4358" width="15.7265625" style="579" customWidth="1"/>
    <col min="4359" max="4608" width="6.90625" style="579"/>
    <col min="4609" max="4609" width="4.36328125" style="579" customWidth="1"/>
    <col min="4610" max="4610" width="22.6328125" style="579" bestFit="1" customWidth="1"/>
    <col min="4611" max="4614" width="15.7265625" style="579" customWidth="1"/>
    <col min="4615" max="4864" width="6.90625" style="579"/>
    <col min="4865" max="4865" width="4.36328125" style="579" customWidth="1"/>
    <col min="4866" max="4866" width="22.6328125" style="579" bestFit="1" customWidth="1"/>
    <col min="4867" max="4870" width="15.7265625" style="579" customWidth="1"/>
    <col min="4871" max="5120" width="6.90625" style="579"/>
    <col min="5121" max="5121" width="4.36328125" style="579" customWidth="1"/>
    <col min="5122" max="5122" width="22.6328125" style="579" bestFit="1" customWidth="1"/>
    <col min="5123" max="5126" width="15.7265625" style="579" customWidth="1"/>
    <col min="5127" max="5376" width="6.90625" style="579"/>
    <col min="5377" max="5377" width="4.36328125" style="579" customWidth="1"/>
    <col min="5378" max="5378" width="22.6328125" style="579" bestFit="1" customWidth="1"/>
    <col min="5379" max="5382" width="15.7265625" style="579" customWidth="1"/>
    <col min="5383" max="5632" width="6.90625" style="579"/>
    <col min="5633" max="5633" width="4.36328125" style="579" customWidth="1"/>
    <col min="5634" max="5634" width="22.6328125" style="579" bestFit="1" customWidth="1"/>
    <col min="5635" max="5638" width="15.7265625" style="579" customWidth="1"/>
    <col min="5639" max="5888" width="6.90625" style="579"/>
    <col min="5889" max="5889" width="4.36328125" style="579" customWidth="1"/>
    <col min="5890" max="5890" width="22.6328125" style="579" bestFit="1" customWidth="1"/>
    <col min="5891" max="5894" width="15.7265625" style="579" customWidth="1"/>
    <col min="5895" max="6144" width="6.90625" style="579"/>
    <col min="6145" max="6145" width="4.36328125" style="579" customWidth="1"/>
    <col min="6146" max="6146" width="22.6328125" style="579" bestFit="1" customWidth="1"/>
    <col min="6147" max="6150" width="15.7265625" style="579" customWidth="1"/>
    <col min="6151" max="6400" width="6.90625" style="579"/>
    <col min="6401" max="6401" width="4.36328125" style="579" customWidth="1"/>
    <col min="6402" max="6402" width="22.6328125" style="579" bestFit="1" customWidth="1"/>
    <col min="6403" max="6406" width="15.7265625" style="579" customWidth="1"/>
    <col min="6407" max="6656" width="6.90625" style="579"/>
    <col min="6657" max="6657" width="4.36328125" style="579" customWidth="1"/>
    <col min="6658" max="6658" width="22.6328125" style="579" bestFit="1" customWidth="1"/>
    <col min="6659" max="6662" width="15.7265625" style="579" customWidth="1"/>
    <col min="6663" max="6912" width="6.90625" style="579"/>
    <col min="6913" max="6913" width="4.36328125" style="579" customWidth="1"/>
    <col min="6914" max="6914" width="22.6328125" style="579" bestFit="1" customWidth="1"/>
    <col min="6915" max="6918" width="15.7265625" style="579" customWidth="1"/>
    <col min="6919" max="7168" width="6.90625" style="579"/>
    <col min="7169" max="7169" width="4.36328125" style="579" customWidth="1"/>
    <col min="7170" max="7170" width="22.6328125" style="579" bestFit="1" customWidth="1"/>
    <col min="7171" max="7174" width="15.7265625" style="579" customWidth="1"/>
    <col min="7175" max="7424" width="6.90625" style="579"/>
    <col min="7425" max="7425" width="4.36328125" style="579" customWidth="1"/>
    <col min="7426" max="7426" width="22.6328125" style="579" bestFit="1" customWidth="1"/>
    <col min="7427" max="7430" width="15.7265625" style="579" customWidth="1"/>
    <col min="7431" max="7680" width="6.90625" style="579"/>
    <col min="7681" max="7681" width="4.36328125" style="579" customWidth="1"/>
    <col min="7682" max="7682" width="22.6328125" style="579" bestFit="1" customWidth="1"/>
    <col min="7683" max="7686" width="15.7265625" style="579" customWidth="1"/>
    <col min="7687" max="7936" width="6.90625" style="579"/>
    <col min="7937" max="7937" width="4.36328125" style="579" customWidth="1"/>
    <col min="7938" max="7938" width="22.6328125" style="579" bestFit="1" customWidth="1"/>
    <col min="7939" max="7942" width="15.7265625" style="579" customWidth="1"/>
    <col min="7943" max="8192" width="6.90625" style="579"/>
    <col min="8193" max="8193" width="4.36328125" style="579" customWidth="1"/>
    <col min="8194" max="8194" width="22.6328125" style="579" bestFit="1" customWidth="1"/>
    <col min="8195" max="8198" width="15.7265625" style="579" customWidth="1"/>
    <col min="8199" max="8448" width="6.90625" style="579"/>
    <col min="8449" max="8449" width="4.36328125" style="579" customWidth="1"/>
    <col min="8450" max="8450" width="22.6328125" style="579" bestFit="1" customWidth="1"/>
    <col min="8451" max="8454" width="15.7265625" style="579" customWidth="1"/>
    <col min="8455" max="8704" width="6.90625" style="579"/>
    <col min="8705" max="8705" width="4.36328125" style="579" customWidth="1"/>
    <col min="8706" max="8706" width="22.6328125" style="579" bestFit="1" customWidth="1"/>
    <col min="8707" max="8710" width="15.7265625" style="579" customWidth="1"/>
    <col min="8711" max="8960" width="6.90625" style="579"/>
    <col min="8961" max="8961" width="4.36328125" style="579" customWidth="1"/>
    <col min="8962" max="8962" width="22.6328125" style="579" bestFit="1" customWidth="1"/>
    <col min="8963" max="8966" width="15.7265625" style="579" customWidth="1"/>
    <col min="8967" max="9216" width="6.90625" style="579"/>
    <col min="9217" max="9217" width="4.36328125" style="579" customWidth="1"/>
    <col min="9218" max="9218" width="22.6328125" style="579" bestFit="1" customWidth="1"/>
    <col min="9219" max="9222" width="15.7265625" style="579" customWidth="1"/>
    <col min="9223" max="9472" width="6.90625" style="579"/>
    <col min="9473" max="9473" width="4.36328125" style="579" customWidth="1"/>
    <col min="9474" max="9474" width="22.6328125" style="579" bestFit="1" customWidth="1"/>
    <col min="9475" max="9478" width="15.7265625" style="579" customWidth="1"/>
    <col min="9479" max="9728" width="6.90625" style="579"/>
    <col min="9729" max="9729" width="4.36328125" style="579" customWidth="1"/>
    <col min="9730" max="9730" width="22.6328125" style="579" bestFit="1" customWidth="1"/>
    <col min="9731" max="9734" width="15.7265625" style="579" customWidth="1"/>
    <col min="9735" max="9984" width="6.90625" style="579"/>
    <col min="9985" max="9985" width="4.36328125" style="579" customWidth="1"/>
    <col min="9986" max="9986" width="22.6328125" style="579" bestFit="1" customWidth="1"/>
    <col min="9987" max="9990" width="15.7265625" style="579" customWidth="1"/>
    <col min="9991" max="10240" width="6.90625" style="579"/>
    <col min="10241" max="10241" width="4.36328125" style="579" customWidth="1"/>
    <col min="10242" max="10242" width="22.6328125" style="579" bestFit="1" customWidth="1"/>
    <col min="10243" max="10246" width="15.7265625" style="579" customWidth="1"/>
    <col min="10247" max="10496" width="6.90625" style="579"/>
    <col min="10497" max="10497" width="4.36328125" style="579" customWidth="1"/>
    <col min="10498" max="10498" width="22.6328125" style="579" bestFit="1" customWidth="1"/>
    <col min="10499" max="10502" width="15.7265625" style="579" customWidth="1"/>
    <col min="10503" max="10752" width="6.90625" style="579"/>
    <col min="10753" max="10753" width="4.36328125" style="579" customWidth="1"/>
    <col min="10754" max="10754" width="22.6328125" style="579" bestFit="1" customWidth="1"/>
    <col min="10755" max="10758" width="15.7265625" style="579" customWidth="1"/>
    <col min="10759" max="11008" width="6.90625" style="579"/>
    <col min="11009" max="11009" width="4.36328125" style="579" customWidth="1"/>
    <col min="11010" max="11010" width="22.6328125" style="579" bestFit="1" customWidth="1"/>
    <col min="11011" max="11014" width="15.7265625" style="579" customWidth="1"/>
    <col min="11015" max="11264" width="6.90625" style="579"/>
    <col min="11265" max="11265" width="4.36328125" style="579" customWidth="1"/>
    <col min="11266" max="11266" width="22.6328125" style="579" bestFit="1" customWidth="1"/>
    <col min="11267" max="11270" width="15.7265625" style="579" customWidth="1"/>
    <col min="11271" max="11520" width="6.90625" style="579"/>
    <col min="11521" max="11521" width="4.36328125" style="579" customWidth="1"/>
    <col min="11522" max="11522" width="22.6328125" style="579" bestFit="1" customWidth="1"/>
    <col min="11523" max="11526" width="15.7265625" style="579" customWidth="1"/>
    <col min="11527" max="11776" width="6.90625" style="579"/>
    <col min="11777" max="11777" width="4.36328125" style="579" customWidth="1"/>
    <col min="11778" max="11778" width="22.6328125" style="579" bestFit="1" customWidth="1"/>
    <col min="11779" max="11782" width="15.7265625" style="579" customWidth="1"/>
    <col min="11783" max="12032" width="6.90625" style="579"/>
    <col min="12033" max="12033" width="4.36328125" style="579" customWidth="1"/>
    <col min="12034" max="12034" width="22.6328125" style="579" bestFit="1" customWidth="1"/>
    <col min="12035" max="12038" width="15.7265625" style="579" customWidth="1"/>
    <col min="12039" max="12288" width="6.90625" style="579"/>
    <col min="12289" max="12289" width="4.36328125" style="579" customWidth="1"/>
    <col min="12290" max="12290" width="22.6328125" style="579" bestFit="1" customWidth="1"/>
    <col min="12291" max="12294" width="15.7265625" style="579" customWidth="1"/>
    <col min="12295" max="12544" width="6.90625" style="579"/>
    <col min="12545" max="12545" width="4.36328125" style="579" customWidth="1"/>
    <col min="12546" max="12546" width="22.6328125" style="579" bestFit="1" customWidth="1"/>
    <col min="12547" max="12550" width="15.7265625" style="579" customWidth="1"/>
    <col min="12551" max="12800" width="6.90625" style="579"/>
    <col min="12801" max="12801" width="4.36328125" style="579" customWidth="1"/>
    <col min="12802" max="12802" width="22.6328125" style="579" bestFit="1" customWidth="1"/>
    <col min="12803" max="12806" width="15.7265625" style="579" customWidth="1"/>
    <col min="12807" max="13056" width="6.90625" style="579"/>
    <col min="13057" max="13057" width="4.36328125" style="579" customWidth="1"/>
    <col min="13058" max="13058" width="22.6328125" style="579" bestFit="1" customWidth="1"/>
    <col min="13059" max="13062" width="15.7265625" style="579" customWidth="1"/>
    <col min="13063" max="13312" width="6.90625" style="579"/>
    <col min="13313" max="13313" width="4.36328125" style="579" customWidth="1"/>
    <col min="13314" max="13314" width="22.6328125" style="579" bestFit="1" customWidth="1"/>
    <col min="13315" max="13318" width="15.7265625" style="579" customWidth="1"/>
    <col min="13319" max="13568" width="6.90625" style="579"/>
    <col min="13569" max="13569" width="4.36328125" style="579" customWidth="1"/>
    <col min="13570" max="13570" width="22.6328125" style="579" bestFit="1" customWidth="1"/>
    <col min="13571" max="13574" width="15.7265625" style="579" customWidth="1"/>
    <col min="13575" max="13824" width="6.90625" style="579"/>
    <col min="13825" max="13825" width="4.36328125" style="579" customWidth="1"/>
    <col min="13826" max="13826" width="22.6328125" style="579" bestFit="1" customWidth="1"/>
    <col min="13827" max="13830" width="15.7265625" style="579" customWidth="1"/>
    <col min="13831" max="14080" width="6.90625" style="579"/>
    <col min="14081" max="14081" width="4.36328125" style="579" customWidth="1"/>
    <col min="14082" max="14082" width="22.6328125" style="579" bestFit="1" customWidth="1"/>
    <col min="14083" max="14086" width="15.7265625" style="579" customWidth="1"/>
    <col min="14087" max="14336" width="6.90625" style="579"/>
    <col min="14337" max="14337" width="4.36328125" style="579" customWidth="1"/>
    <col min="14338" max="14338" width="22.6328125" style="579" bestFit="1" customWidth="1"/>
    <col min="14339" max="14342" width="15.7265625" style="579" customWidth="1"/>
    <col min="14343" max="14592" width="6.90625" style="579"/>
    <col min="14593" max="14593" width="4.36328125" style="579" customWidth="1"/>
    <col min="14594" max="14594" width="22.6328125" style="579" bestFit="1" customWidth="1"/>
    <col min="14595" max="14598" width="15.7265625" style="579" customWidth="1"/>
    <col min="14599" max="14848" width="6.90625" style="579"/>
    <col min="14849" max="14849" width="4.36328125" style="579" customWidth="1"/>
    <col min="14850" max="14850" width="22.6328125" style="579" bestFit="1" customWidth="1"/>
    <col min="14851" max="14854" width="15.7265625" style="579" customWidth="1"/>
    <col min="14855" max="15104" width="6.90625" style="579"/>
    <col min="15105" max="15105" width="4.36328125" style="579" customWidth="1"/>
    <col min="15106" max="15106" width="22.6328125" style="579" bestFit="1" customWidth="1"/>
    <col min="15107" max="15110" width="15.7265625" style="579" customWidth="1"/>
    <col min="15111" max="15360" width="6.90625" style="579"/>
    <col min="15361" max="15361" width="4.36328125" style="579" customWidth="1"/>
    <col min="15362" max="15362" width="22.6328125" style="579" bestFit="1" customWidth="1"/>
    <col min="15363" max="15366" width="15.7265625" style="579" customWidth="1"/>
    <col min="15367" max="15616" width="6.90625" style="579"/>
    <col min="15617" max="15617" width="4.36328125" style="579" customWidth="1"/>
    <col min="15618" max="15618" width="22.6328125" style="579" bestFit="1" customWidth="1"/>
    <col min="15619" max="15622" width="15.7265625" style="579" customWidth="1"/>
    <col min="15623" max="15872" width="6.90625" style="579"/>
    <col min="15873" max="15873" width="4.36328125" style="579" customWidth="1"/>
    <col min="15874" max="15874" width="22.6328125" style="579" bestFit="1" customWidth="1"/>
    <col min="15875" max="15878" width="15.7265625" style="579" customWidth="1"/>
    <col min="15879" max="16128" width="6.90625" style="579"/>
    <col min="16129" max="16129" width="4.36328125" style="579" customWidth="1"/>
    <col min="16130" max="16130" width="22.6328125" style="579" bestFit="1" customWidth="1"/>
    <col min="16131" max="16134" width="15.7265625" style="579" customWidth="1"/>
    <col min="16135" max="16384" width="6.90625" style="579"/>
  </cols>
  <sheetData>
    <row r="1" spans="1:6" ht="13.5" customHeight="1" x14ac:dyDescent="0.2">
      <c r="A1" s="576"/>
      <c r="B1" s="577"/>
      <c r="C1" s="577"/>
      <c r="D1" s="577"/>
      <c r="E1" s="577"/>
      <c r="F1" s="578" t="s">
        <v>347</v>
      </c>
    </row>
    <row r="2" spans="1:6" ht="18" customHeight="1" thickBot="1" x14ac:dyDescent="0.25">
      <c r="A2" s="845" t="s">
        <v>348</v>
      </c>
      <c r="B2" s="845"/>
      <c r="C2" s="845"/>
      <c r="D2" s="845"/>
      <c r="E2" s="845"/>
      <c r="F2" s="845"/>
    </row>
    <row r="3" spans="1:6" ht="13.5" customHeight="1" x14ac:dyDescent="0.2">
      <c r="A3" s="580" t="s">
        <v>179</v>
      </c>
      <c r="B3" s="581" t="s">
        <v>180</v>
      </c>
      <c r="C3" s="581" t="s">
        <v>181</v>
      </c>
      <c r="D3" s="581" t="s">
        <v>182</v>
      </c>
      <c r="E3" s="581" t="s">
        <v>183</v>
      </c>
      <c r="F3" s="582" t="s">
        <v>184</v>
      </c>
    </row>
    <row r="4" spans="1:6" ht="13.5" customHeight="1" x14ac:dyDescent="0.2">
      <c r="A4" s="583"/>
      <c r="B4" s="584" t="s">
        <v>185</v>
      </c>
      <c r="C4" s="585" t="s">
        <v>349</v>
      </c>
      <c r="D4" s="585" t="s">
        <v>350</v>
      </c>
      <c r="E4" s="585" t="s">
        <v>351</v>
      </c>
      <c r="F4" s="586"/>
    </row>
    <row r="5" spans="1:6" ht="14.25" customHeight="1" thickBot="1" x14ac:dyDescent="0.25">
      <c r="A5" s="587"/>
      <c r="B5" s="588" t="s">
        <v>189</v>
      </c>
      <c r="C5" s="589" t="s">
        <v>190</v>
      </c>
      <c r="D5" s="588" t="s">
        <v>190</v>
      </c>
      <c r="E5" s="588" t="s">
        <v>190</v>
      </c>
      <c r="F5" s="590" t="s">
        <v>190</v>
      </c>
    </row>
    <row r="6" spans="1:6" ht="13.5" customHeight="1" thickTop="1" x14ac:dyDescent="0.2">
      <c r="A6" s="591">
        <v>1</v>
      </c>
      <c r="B6" s="592" t="s">
        <v>191</v>
      </c>
      <c r="C6" s="593">
        <v>0</v>
      </c>
      <c r="D6" s="593">
        <v>0</v>
      </c>
      <c r="E6" s="593">
        <v>0</v>
      </c>
      <c r="F6" s="594">
        <v>0</v>
      </c>
    </row>
    <row r="7" spans="1:6" ht="13.5" customHeight="1" x14ac:dyDescent="0.2">
      <c r="A7" s="595">
        <v>2</v>
      </c>
      <c r="B7" s="596" t="s">
        <v>192</v>
      </c>
      <c r="C7" s="597">
        <v>45189500</v>
      </c>
      <c r="D7" s="597">
        <v>47088700</v>
      </c>
      <c r="E7" s="597">
        <v>47317500</v>
      </c>
      <c r="F7" s="598">
        <v>139595700</v>
      </c>
    </row>
    <row r="8" spans="1:6" ht="13.5" customHeight="1" x14ac:dyDescent="0.2">
      <c r="A8" s="595">
        <v>3</v>
      </c>
      <c r="B8" s="596" t="s">
        <v>352</v>
      </c>
      <c r="C8" s="597">
        <v>36749600</v>
      </c>
      <c r="D8" s="597">
        <v>41156300</v>
      </c>
      <c r="E8" s="597">
        <v>43425900</v>
      </c>
      <c r="F8" s="598">
        <v>121331800</v>
      </c>
    </row>
    <row r="9" spans="1:6" ht="13.5" customHeight="1" x14ac:dyDescent="0.2">
      <c r="A9" s="595">
        <v>4</v>
      </c>
      <c r="B9" s="596" t="s">
        <v>193</v>
      </c>
      <c r="C9" s="597">
        <v>74842100</v>
      </c>
      <c r="D9" s="597">
        <v>94994100</v>
      </c>
      <c r="E9" s="597">
        <v>90733800</v>
      </c>
      <c r="F9" s="598">
        <v>260570000</v>
      </c>
    </row>
    <row r="10" spans="1:6" ht="13.5" customHeight="1" x14ac:dyDescent="0.2">
      <c r="A10" s="595">
        <v>5</v>
      </c>
      <c r="B10" s="596" t="s">
        <v>334</v>
      </c>
      <c r="C10" s="597">
        <f>45976700-C11</f>
        <v>45182300</v>
      </c>
      <c r="D10" s="597">
        <f>49892600-D11</f>
        <v>48610400</v>
      </c>
      <c r="E10" s="597">
        <f>52323600-E11</f>
        <v>51155000</v>
      </c>
      <c r="F10" s="598">
        <f>148192900-F11</f>
        <v>144947700</v>
      </c>
    </row>
    <row r="11" spans="1:6" ht="13.5" customHeight="1" x14ac:dyDescent="0.2">
      <c r="A11" s="595"/>
      <c r="B11" s="596" t="s">
        <v>353</v>
      </c>
      <c r="C11" s="597">
        <v>794400</v>
      </c>
      <c r="D11" s="597">
        <v>1282200</v>
      </c>
      <c r="E11" s="597">
        <v>1168600</v>
      </c>
      <c r="F11" s="598">
        <f>SUM(C11:E11)</f>
        <v>3245200</v>
      </c>
    </row>
    <row r="12" spans="1:6" ht="13.5" customHeight="1" x14ac:dyDescent="0.2">
      <c r="A12" s="595">
        <v>6</v>
      </c>
      <c r="B12" s="596" t="s">
        <v>354</v>
      </c>
      <c r="C12" s="597">
        <v>117153600</v>
      </c>
      <c r="D12" s="597">
        <v>140111900</v>
      </c>
      <c r="E12" s="597">
        <v>139031400</v>
      </c>
      <c r="F12" s="598">
        <v>396296900</v>
      </c>
    </row>
    <row r="13" spans="1:6" ht="13.5" customHeight="1" x14ac:dyDescent="0.2">
      <c r="A13" s="595" t="s">
        <v>198</v>
      </c>
      <c r="B13" s="596"/>
      <c r="C13" s="597">
        <v>319911500</v>
      </c>
      <c r="D13" s="597">
        <v>373243600</v>
      </c>
      <c r="E13" s="597">
        <v>372832200</v>
      </c>
      <c r="F13" s="598">
        <v>1065987300</v>
      </c>
    </row>
    <row r="14" spans="1:6" ht="13.5" customHeight="1" thickBot="1" x14ac:dyDescent="0.25">
      <c r="A14" s="601" t="s">
        <v>199</v>
      </c>
      <c r="B14" s="602"/>
      <c r="C14" s="603">
        <v>319911500</v>
      </c>
      <c r="D14" s="603">
        <v>373243600</v>
      </c>
      <c r="E14" s="603">
        <v>372832200</v>
      </c>
      <c r="F14" s="604">
        <v>1065987300</v>
      </c>
    </row>
    <row r="15" spans="1:6" ht="13.5" customHeight="1" thickBot="1" x14ac:dyDescent="0.25">
      <c r="A15" s="662" t="s">
        <v>203</v>
      </c>
      <c r="B15" s="663"/>
      <c r="C15" s="664">
        <v>0</v>
      </c>
      <c r="D15" s="664">
        <v>0</v>
      </c>
      <c r="E15" s="664">
        <v>0</v>
      </c>
      <c r="F15" s="665">
        <v>0</v>
      </c>
    </row>
    <row r="16" spans="1:6" ht="13.5" customHeight="1" x14ac:dyDescent="0.2">
      <c r="A16" s="605">
        <v>7</v>
      </c>
      <c r="B16" s="606" t="s">
        <v>205</v>
      </c>
      <c r="C16" s="607">
        <v>6100</v>
      </c>
      <c r="D16" s="607">
        <v>5200</v>
      </c>
      <c r="E16" s="607">
        <v>1700</v>
      </c>
      <c r="F16" s="608">
        <v>13000</v>
      </c>
    </row>
    <row r="17" spans="1:6" ht="13.5" customHeight="1" x14ac:dyDescent="0.2">
      <c r="A17" s="595">
        <v>8</v>
      </c>
      <c r="B17" s="596" t="s">
        <v>206</v>
      </c>
      <c r="C17" s="597">
        <v>27900</v>
      </c>
      <c r="D17" s="597">
        <v>33900</v>
      </c>
      <c r="E17" s="597">
        <v>28400</v>
      </c>
      <c r="F17" s="598">
        <v>90200</v>
      </c>
    </row>
    <row r="18" spans="1:6" ht="13.5" customHeight="1" x14ac:dyDescent="0.2">
      <c r="A18" s="595">
        <v>9</v>
      </c>
      <c r="B18" s="596" t="s">
        <v>210</v>
      </c>
      <c r="C18" s="597">
        <v>202000</v>
      </c>
      <c r="D18" s="597"/>
      <c r="E18" s="597">
        <v>175000</v>
      </c>
      <c r="F18" s="598">
        <v>377000</v>
      </c>
    </row>
    <row r="19" spans="1:6" ht="13.5" customHeight="1" x14ac:dyDescent="0.2">
      <c r="A19" s="595">
        <v>10</v>
      </c>
      <c r="B19" s="596" t="s">
        <v>270</v>
      </c>
      <c r="C19" s="597">
        <v>28700</v>
      </c>
      <c r="D19" s="597">
        <v>34600</v>
      </c>
      <c r="E19" s="597">
        <v>44500</v>
      </c>
      <c r="F19" s="598">
        <v>107800</v>
      </c>
    </row>
    <row r="20" spans="1:6" ht="13.5" customHeight="1" x14ac:dyDescent="0.2">
      <c r="A20" s="595">
        <v>11</v>
      </c>
      <c r="B20" s="596" t="s">
        <v>211</v>
      </c>
      <c r="C20" s="597">
        <v>56900</v>
      </c>
      <c r="D20" s="597">
        <v>226500</v>
      </c>
      <c r="E20" s="597">
        <v>73300</v>
      </c>
      <c r="F20" s="598">
        <v>356700</v>
      </c>
    </row>
    <row r="21" spans="1:6" ht="13.5" customHeight="1" x14ac:dyDescent="0.2">
      <c r="A21" s="595">
        <v>12</v>
      </c>
      <c r="B21" s="596" t="s">
        <v>212</v>
      </c>
      <c r="C21" s="597">
        <v>6100</v>
      </c>
      <c r="D21" s="597">
        <v>27800</v>
      </c>
      <c r="E21" s="597">
        <v>11500</v>
      </c>
      <c r="F21" s="598">
        <v>45400</v>
      </c>
    </row>
    <row r="22" spans="1:6" ht="13.5" customHeight="1" x14ac:dyDescent="0.2">
      <c r="A22" s="595">
        <v>13</v>
      </c>
      <c r="B22" s="596" t="s">
        <v>215</v>
      </c>
      <c r="C22" s="597">
        <v>162400</v>
      </c>
      <c r="D22" s="597">
        <v>66200</v>
      </c>
      <c r="E22" s="597">
        <v>92300</v>
      </c>
      <c r="F22" s="598">
        <v>320900</v>
      </c>
    </row>
    <row r="23" spans="1:6" ht="13.5" customHeight="1" x14ac:dyDescent="0.2">
      <c r="A23" s="595" t="s">
        <v>224</v>
      </c>
      <c r="B23" s="596"/>
      <c r="C23" s="597">
        <v>490100</v>
      </c>
      <c r="D23" s="597">
        <v>394200</v>
      </c>
      <c r="E23" s="597">
        <v>426700</v>
      </c>
      <c r="F23" s="598">
        <v>1311000</v>
      </c>
    </row>
    <row r="24" spans="1:6" ht="13.5" customHeight="1" thickBot="1" x14ac:dyDescent="0.25">
      <c r="A24" s="601" t="s">
        <v>225</v>
      </c>
      <c r="B24" s="602"/>
      <c r="C24" s="603">
        <v>490100</v>
      </c>
      <c r="D24" s="603">
        <v>394200</v>
      </c>
      <c r="E24" s="603">
        <v>426700</v>
      </c>
      <c r="F24" s="604">
        <v>1311000</v>
      </c>
    </row>
    <row r="25" spans="1:6" ht="14.25" customHeight="1" thickBot="1" x14ac:dyDescent="0.25">
      <c r="A25" s="846" t="s">
        <v>226</v>
      </c>
      <c r="B25" s="847"/>
      <c r="C25" s="609">
        <v>320401600</v>
      </c>
      <c r="D25" s="609">
        <v>373637800</v>
      </c>
      <c r="E25" s="609">
        <v>373258900</v>
      </c>
      <c r="F25" s="610">
        <v>1067298300</v>
      </c>
    </row>
    <row r="26" spans="1:6" ht="12.75" customHeight="1" x14ac:dyDescent="0.2"/>
    <row r="27" spans="1:6" ht="12.75" customHeight="1" x14ac:dyDescent="0.2"/>
    <row r="28" spans="1:6" ht="12.75" customHeight="1" x14ac:dyDescent="0.2"/>
  </sheetData>
  <mergeCells count="2">
    <mergeCell ref="A2:F2"/>
    <mergeCell ref="A25:B25"/>
  </mergeCells>
  <phoneticPr fontId="3"/>
  <pageMargins left="0.78740157480314965" right="0.78740157480314965" top="0.98425196850393704" bottom="0.98425196850393704" header="0.51181102362204722" footer="0.51181102362204722"/>
  <pageSetup paperSize="9" scale="96" fitToHeight="0" orientation="portrait" horizontalDpi="300" verticalDpi="300" r:id="rId1"/>
  <headerFooter alignWithMargins="0">
    <oddHeader xml:space="preserve">&amp;C&amp;L&amp;RPAGE &amp;P / &amp;N 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F63"/>
  <sheetViews>
    <sheetView workbookViewId="0"/>
  </sheetViews>
  <sheetFormatPr defaultColWidth="6.90625" defaultRowHeight="13" x14ac:dyDescent="0.2"/>
  <cols>
    <col min="1" max="1" width="4.36328125" style="670" customWidth="1"/>
    <col min="2" max="2" width="29.453125" style="670" bestFit="1" customWidth="1"/>
    <col min="3" max="5" width="14.453125" style="670" bestFit="1" customWidth="1"/>
    <col min="6" max="6" width="14.453125" style="670" customWidth="1"/>
    <col min="7" max="256" width="6.90625" style="670"/>
    <col min="257" max="257" width="4.36328125" style="670" customWidth="1"/>
    <col min="258" max="258" width="29.453125" style="670" bestFit="1" customWidth="1"/>
    <col min="259" max="261" width="14.453125" style="670" bestFit="1" customWidth="1"/>
    <col min="262" max="262" width="14.453125" style="670" customWidth="1"/>
    <col min="263" max="512" width="6.90625" style="670"/>
    <col min="513" max="513" width="4.36328125" style="670" customWidth="1"/>
    <col min="514" max="514" width="29.453125" style="670" bestFit="1" customWidth="1"/>
    <col min="515" max="517" width="14.453125" style="670" bestFit="1" customWidth="1"/>
    <col min="518" max="518" width="14.453125" style="670" customWidth="1"/>
    <col min="519" max="768" width="6.90625" style="670"/>
    <col min="769" max="769" width="4.36328125" style="670" customWidth="1"/>
    <col min="770" max="770" width="29.453125" style="670" bestFit="1" customWidth="1"/>
    <col min="771" max="773" width="14.453125" style="670" bestFit="1" customWidth="1"/>
    <col min="774" max="774" width="14.453125" style="670" customWidth="1"/>
    <col min="775" max="1024" width="6.90625" style="670"/>
    <col min="1025" max="1025" width="4.36328125" style="670" customWidth="1"/>
    <col min="1026" max="1026" width="29.453125" style="670" bestFit="1" customWidth="1"/>
    <col min="1027" max="1029" width="14.453125" style="670" bestFit="1" customWidth="1"/>
    <col min="1030" max="1030" width="14.453125" style="670" customWidth="1"/>
    <col min="1031" max="1280" width="6.90625" style="670"/>
    <col min="1281" max="1281" width="4.36328125" style="670" customWidth="1"/>
    <col min="1282" max="1282" width="29.453125" style="670" bestFit="1" customWidth="1"/>
    <col min="1283" max="1285" width="14.453125" style="670" bestFit="1" customWidth="1"/>
    <col min="1286" max="1286" width="14.453125" style="670" customWidth="1"/>
    <col min="1287" max="1536" width="6.90625" style="670"/>
    <col min="1537" max="1537" width="4.36328125" style="670" customWidth="1"/>
    <col min="1538" max="1538" width="29.453125" style="670" bestFit="1" customWidth="1"/>
    <col min="1539" max="1541" width="14.453125" style="670" bestFit="1" customWidth="1"/>
    <col min="1542" max="1542" width="14.453125" style="670" customWidth="1"/>
    <col min="1543" max="1792" width="6.90625" style="670"/>
    <col min="1793" max="1793" width="4.36328125" style="670" customWidth="1"/>
    <col min="1794" max="1794" width="29.453125" style="670" bestFit="1" customWidth="1"/>
    <col min="1795" max="1797" width="14.453125" style="670" bestFit="1" customWidth="1"/>
    <col min="1798" max="1798" width="14.453125" style="670" customWidth="1"/>
    <col min="1799" max="2048" width="6.90625" style="670"/>
    <col min="2049" max="2049" width="4.36328125" style="670" customWidth="1"/>
    <col min="2050" max="2050" width="29.453125" style="670" bestFit="1" customWidth="1"/>
    <col min="2051" max="2053" width="14.453125" style="670" bestFit="1" customWidth="1"/>
    <col min="2054" max="2054" width="14.453125" style="670" customWidth="1"/>
    <col min="2055" max="2304" width="6.90625" style="670"/>
    <col min="2305" max="2305" width="4.36328125" style="670" customWidth="1"/>
    <col min="2306" max="2306" width="29.453125" style="670" bestFit="1" customWidth="1"/>
    <col min="2307" max="2309" width="14.453125" style="670" bestFit="1" customWidth="1"/>
    <col min="2310" max="2310" width="14.453125" style="670" customWidth="1"/>
    <col min="2311" max="2560" width="6.90625" style="670"/>
    <col min="2561" max="2561" width="4.36328125" style="670" customWidth="1"/>
    <col min="2562" max="2562" width="29.453125" style="670" bestFit="1" customWidth="1"/>
    <col min="2563" max="2565" width="14.453125" style="670" bestFit="1" customWidth="1"/>
    <col min="2566" max="2566" width="14.453125" style="670" customWidth="1"/>
    <col min="2567" max="2816" width="6.90625" style="670"/>
    <col min="2817" max="2817" width="4.36328125" style="670" customWidth="1"/>
    <col min="2818" max="2818" width="29.453125" style="670" bestFit="1" customWidth="1"/>
    <col min="2819" max="2821" width="14.453125" style="670" bestFit="1" customWidth="1"/>
    <col min="2822" max="2822" width="14.453125" style="670" customWidth="1"/>
    <col min="2823" max="3072" width="6.90625" style="670"/>
    <col min="3073" max="3073" width="4.36328125" style="670" customWidth="1"/>
    <col min="3074" max="3074" width="29.453125" style="670" bestFit="1" customWidth="1"/>
    <col min="3075" max="3077" width="14.453125" style="670" bestFit="1" customWidth="1"/>
    <col min="3078" max="3078" width="14.453125" style="670" customWidth="1"/>
    <col min="3079" max="3328" width="6.90625" style="670"/>
    <col min="3329" max="3329" width="4.36328125" style="670" customWidth="1"/>
    <col min="3330" max="3330" width="29.453125" style="670" bestFit="1" customWidth="1"/>
    <col min="3331" max="3333" width="14.453125" style="670" bestFit="1" customWidth="1"/>
    <col min="3334" max="3334" width="14.453125" style="670" customWidth="1"/>
    <col min="3335" max="3584" width="6.90625" style="670"/>
    <col min="3585" max="3585" width="4.36328125" style="670" customWidth="1"/>
    <col min="3586" max="3586" width="29.453125" style="670" bestFit="1" customWidth="1"/>
    <col min="3587" max="3589" width="14.453125" style="670" bestFit="1" customWidth="1"/>
    <col min="3590" max="3590" width="14.453125" style="670" customWidth="1"/>
    <col min="3591" max="3840" width="6.90625" style="670"/>
    <col min="3841" max="3841" width="4.36328125" style="670" customWidth="1"/>
    <col min="3842" max="3842" width="29.453125" style="670" bestFit="1" customWidth="1"/>
    <col min="3843" max="3845" width="14.453125" style="670" bestFit="1" customWidth="1"/>
    <col min="3846" max="3846" width="14.453125" style="670" customWidth="1"/>
    <col min="3847" max="4096" width="6.90625" style="670"/>
    <col min="4097" max="4097" width="4.36328125" style="670" customWidth="1"/>
    <col min="4098" max="4098" width="29.453125" style="670" bestFit="1" customWidth="1"/>
    <col min="4099" max="4101" width="14.453125" style="670" bestFit="1" customWidth="1"/>
    <col min="4102" max="4102" width="14.453125" style="670" customWidth="1"/>
    <col min="4103" max="4352" width="6.90625" style="670"/>
    <col min="4353" max="4353" width="4.36328125" style="670" customWidth="1"/>
    <col min="4354" max="4354" width="29.453125" style="670" bestFit="1" customWidth="1"/>
    <col min="4355" max="4357" width="14.453125" style="670" bestFit="1" customWidth="1"/>
    <col min="4358" max="4358" width="14.453125" style="670" customWidth="1"/>
    <col min="4359" max="4608" width="6.90625" style="670"/>
    <col min="4609" max="4609" width="4.36328125" style="670" customWidth="1"/>
    <col min="4610" max="4610" width="29.453125" style="670" bestFit="1" customWidth="1"/>
    <col min="4611" max="4613" width="14.453125" style="670" bestFit="1" customWidth="1"/>
    <col min="4614" max="4614" width="14.453125" style="670" customWidth="1"/>
    <col min="4615" max="4864" width="6.90625" style="670"/>
    <col min="4865" max="4865" width="4.36328125" style="670" customWidth="1"/>
    <col min="4866" max="4866" width="29.453125" style="670" bestFit="1" customWidth="1"/>
    <col min="4867" max="4869" width="14.453125" style="670" bestFit="1" customWidth="1"/>
    <col min="4870" max="4870" width="14.453125" style="670" customWidth="1"/>
    <col min="4871" max="5120" width="6.90625" style="670"/>
    <col min="5121" max="5121" width="4.36328125" style="670" customWidth="1"/>
    <col min="5122" max="5122" width="29.453125" style="670" bestFit="1" customWidth="1"/>
    <col min="5123" max="5125" width="14.453125" style="670" bestFit="1" customWidth="1"/>
    <col min="5126" max="5126" width="14.453125" style="670" customWidth="1"/>
    <col min="5127" max="5376" width="6.90625" style="670"/>
    <col min="5377" max="5377" width="4.36328125" style="670" customWidth="1"/>
    <col min="5378" max="5378" width="29.453125" style="670" bestFit="1" customWidth="1"/>
    <col min="5379" max="5381" width="14.453125" style="670" bestFit="1" customWidth="1"/>
    <col min="5382" max="5382" width="14.453125" style="670" customWidth="1"/>
    <col min="5383" max="5632" width="6.90625" style="670"/>
    <col min="5633" max="5633" width="4.36328125" style="670" customWidth="1"/>
    <col min="5634" max="5634" width="29.453125" style="670" bestFit="1" customWidth="1"/>
    <col min="5635" max="5637" width="14.453125" style="670" bestFit="1" customWidth="1"/>
    <col min="5638" max="5638" width="14.453125" style="670" customWidth="1"/>
    <col min="5639" max="5888" width="6.90625" style="670"/>
    <col min="5889" max="5889" width="4.36328125" style="670" customWidth="1"/>
    <col min="5890" max="5890" width="29.453125" style="670" bestFit="1" customWidth="1"/>
    <col min="5891" max="5893" width="14.453125" style="670" bestFit="1" customWidth="1"/>
    <col min="5894" max="5894" width="14.453125" style="670" customWidth="1"/>
    <col min="5895" max="6144" width="6.90625" style="670"/>
    <col min="6145" max="6145" width="4.36328125" style="670" customWidth="1"/>
    <col min="6146" max="6146" width="29.453125" style="670" bestFit="1" customWidth="1"/>
    <col min="6147" max="6149" width="14.453125" style="670" bestFit="1" customWidth="1"/>
    <col min="6150" max="6150" width="14.453125" style="670" customWidth="1"/>
    <col min="6151" max="6400" width="6.90625" style="670"/>
    <col min="6401" max="6401" width="4.36328125" style="670" customWidth="1"/>
    <col min="6402" max="6402" width="29.453125" style="670" bestFit="1" customWidth="1"/>
    <col min="6403" max="6405" width="14.453125" style="670" bestFit="1" customWidth="1"/>
    <col min="6406" max="6406" width="14.453125" style="670" customWidth="1"/>
    <col min="6407" max="6656" width="6.90625" style="670"/>
    <col min="6657" max="6657" width="4.36328125" style="670" customWidth="1"/>
    <col min="6658" max="6658" width="29.453125" style="670" bestFit="1" customWidth="1"/>
    <col min="6659" max="6661" width="14.453125" style="670" bestFit="1" customWidth="1"/>
    <col min="6662" max="6662" width="14.453125" style="670" customWidth="1"/>
    <col min="6663" max="6912" width="6.90625" style="670"/>
    <col min="6913" max="6913" width="4.36328125" style="670" customWidth="1"/>
    <col min="6914" max="6914" width="29.453125" style="670" bestFit="1" customWidth="1"/>
    <col min="6915" max="6917" width="14.453125" style="670" bestFit="1" customWidth="1"/>
    <col min="6918" max="6918" width="14.453125" style="670" customWidth="1"/>
    <col min="6919" max="7168" width="6.90625" style="670"/>
    <col min="7169" max="7169" width="4.36328125" style="670" customWidth="1"/>
    <col min="7170" max="7170" width="29.453125" style="670" bestFit="1" customWidth="1"/>
    <col min="7171" max="7173" width="14.453125" style="670" bestFit="1" customWidth="1"/>
    <col min="7174" max="7174" width="14.453125" style="670" customWidth="1"/>
    <col min="7175" max="7424" width="6.90625" style="670"/>
    <col min="7425" max="7425" width="4.36328125" style="670" customWidth="1"/>
    <col min="7426" max="7426" width="29.453125" style="670" bestFit="1" customWidth="1"/>
    <col min="7427" max="7429" width="14.453125" style="670" bestFit="1" customWidth="1"/>
    <col min="7430" max="7430" width="14.453125" style="670" customWidth="1"/>
    <col min="7431" max="7680" width="6.90625" style="670"/>
    <col min="7681" max="7681" width="4.36328125" style="670" customWidth="1"/>
    <col min="7682" max="7682" width="29.453125" style="670" bestFit="1" customWidth="1"/>
    <col min="7683" max="7685" width="14.453125" style="670" bestFit="1" customWidth="1"/>
    <col min="7686" max="7686" width="14.453125" style="670" customWidth="1"/>
    <col min="7687" max="7936" width="6.90625" style="670"/>
    <col min="7937" max="7937" width="4.36328125" style="670" customWidth="1"/>
    <col min="7938" max="7938" width="29.453125" style="670" bestFit="1" customWidth="1"/>
    <col min="7939" max="7941" width="14.453125" style="670" bestFit="1" customWidth="1"/>
    <col min="7942" max="7942" width="14.453125" style="670" customWidth="1"/>
    <col min="7943" max="8192" width="6.90625" style="670"/>
    <col min="8193" max="8193" width="4.36328125" style="670" customWidth="1"/>
    <col min="8194" max="8194" width="29.453125" style="670" bestFit="1" customWidth="1"/>
    <col min="8195" max="8197" width="14.453125" style="670" bestFit="1" customWidth="1"/>
    <col min="8198" max="8198" width="14.453125" style="670" customWidth="1"/>
    <col min="8199" max="8448" width="6.90625" style="670"/>
    <col min="8449" max="8449" width="4.36328125" style="670" customWidth="1"/>
    <col min="8450" max="8450" width="29.453125" style="670" bestFit="1" customWidth="1"/>
    <col min="8451" max="8453" width="14.453125" style="670" bestFit="1" customWidth="1"/>
    <col min="8454" max="8454" width="14.453125" style="670" customWidth="1"/>
    <col min="8455" max="8704" width="6.90625" style="670"/>
    <col min="8705" max="8705" width="4.36328125" style="670" customWidth="1"/>
    <col min="8706" max="8706" width="29.453125" style="670" bestFit="1" customWidth="1"/>
    <col min="8707" max="8709" width="14.453125" style="670" bestFit="1" customWidth="1"/>
    <col min="8710" max="8710" width="14.453125" style="670" customWidth="1"/>
    <col min="8711" max="8960" width="6.90625" style="670"/>
    <col min="8961" max="8961" width="4.36328125" style="670" customWidth="1"/>
    <col min="8962" max="8962" width="29.453125" style="670" bestFit="1" customWidth="1"/>
    <col min="8963" max="8965" width="14.453125" style="670" bestFit="1" customWidth="1"/>
    <col min="8966" max="8966" width="14.453125" style="670" customWidth="1"/>
    <col min="8967" max="9216" width="6.90625" style="670"/>
    <col min="9217" max="9217" width="4.36328125" style="670" customWidth="1"/>
    <col min="9218" max="9218" width="29.453125" style="670" bestFit="1" customWidth="1"/>
    <col min="9219" max="9221" width="14.453125" style="670" bestFit="1" customWidth="1"/>
    <col min="9222" max="9222" width="14.453125" style="670" customWidth="1"/>
    <col min="9223" max="9472" width="6.90625" style="670"/>
    <col min="9473" max="9473" width="4.36328125" style="670" customWidth="1"/>
    <col min="9474" max="9474" width="29.453125" style="670" bestFit="1" customWidth="1"/>
    <col min="9475" max="9477" width="14.453125" style="670" bestFit="1" customWidth="1"/>
    <col min="9478" max="9478" width="14.453125" style="670" customWidth="1"/>
    <col min="9479" max="9728" width="6.90625" style="670"/>
    <col min="9729" max="9729" width="4.36328125" style="670" customWidth="1"/>
    <col min="9730" max="9730" width="29.453125" style="670" bestFit="1" customWidth="1"/>
    <col min="9731" max="9733" width="14.453125" style="670" bestFit="1" customWidth="1"/>
    <col min="9734" max="9734" width="14.453125" style="670" customWidth="1"/>
    <col min="9735" max="9984" width="6.90625" style="670"/>
    <col min="9985" max="9985" width="4.36328125" style="670" customWidth="1"/>
    <col min="9986" max="9986" width="29.453125" style="670" bestFit="1" customWidth="1"/>
    <col min="9987" max="9989" width="14.453125" style="670" bestFit="1" customWidth="1"/>
    <col min="9990" max="9990" width="14.453125" style="670" customWidth="1"/>
    <col min="9991" max="10240" width="6.90625" style="670"/>
    <col min="10241" max="10241" width="4.36328125" style="670" customWidth="1"/>
    <col min="10242" max="10242" width="29.453125" style="670" bestFit="1" customWidth="1"/>
    <col min="10243" max="10245" width="14.453125" style="670" bestFit="1" customWidth="1"/>
    <col min="10246" max="10246" width="14.453125" style="670" customWidth="1"/>
    <col min="10247" max="10496" width="6.90625" style="670"/>
    <col min="10497" max="10497" width="4.36328125" style="670" customWidth="1"/>
    <col min="10498" max="10498" width="29.453125" style="670" bestFit="1" customWidth="1"/>
    <col min="10499" max="10501" width="14.453125" style="670" bestFit="1" customWidth="1"/>
    <col min="10502" max="10502" width="14.453125" style="670" customWidth="1"/>
    <col min="10503" max="10752" width="6.90625" style="670"/>
    <col min="10753" max="10753" width="4.36328125" style="670" customWidth="1"/>
    <col min="10754" max="10754" width="29.453125" style="670" bestFit="1" customWidth="1"/>
    <col min="10755" max="10757" width="14.453125" style="670" bestFit="1" customWidth="1"/>
    <col min="10758" max="10758" width="14.453125" style="670" customWidth="1"/>
    <col min="10759" max="11008" width="6.90625" style="670"/>
    <col min="11009" max="11009" width="4.36328125" style="670" customWidth="1"/>
    <col min="11010" max="11010" width="29.453125" style="670" bestFit="1" customWidth="1"/>
    <col min="11011" max="11013" width="14.453125" style="670" bestFit="1" customWidth="1"/>
    <col min="11014" max="11014" width="14.453125" style="670" customWidth="1"/>
    <col min="11015" max="11264" width="6.90625" style="670"/>
    <col min="11265" max="11265" width="4.36328125" style="670" customWidth="1"/>
    <col min="11266" max="11266" width="29.453125" style="670" bestFit="1" customWidth="1"/>
    <col min="11267" max="11269" width="14.453125" style="670" bestFit="1" customWidth="1"/>
    <col min="11270" max="11270" width="14.453125" style="670" customWidth="1"/>
    <col min="11271" max="11520" width="6.90625" style="670"/>
    <col min="11521" max="11521" width="4.36328125" style="670" customWidth="1"/>
    <col min="11522" max="11522" width="29.453125" style="670" bestFit="1" customWidth="1"/>
    <col min="11523" max="11525" width="14.453125" style="670" bestFit="1" customWidth="1"/>
    <col min="11526" max="11526" width="14.453125" style="670" customWidth="1"/>
    <col min="11527" max="11776" width="6.90625" style="670"/>
    <col min="11777" max="11777" width="4.36328125" style="670" customWidth="1"/>
    <col min="11778" max="11778" width="29.453125" style="670" bestFit="1" customWidth="1"/>
    <col min="11779" max="11781" width="14.453125" style="670" bestFit="1" customWidth="1"/>
    <col min="11782" max="11782" width="14.453125" style="670" customWidth="1"/>
    <col min="11783" max="12032" width="6.90625" style="670"/>
    <col min="12033" max="12033" width="4.36328125" style="670" customWidth="1"/>
    <col min="12034" max="12034" width="29.453125" style="670" bestFit="1" customWidth="1"/>
    <col min="12035" max="12037" width="14.453125" style="670" bestFit="1" customWidth="1"/>
    <col min="12038" max="12038" width="14.453125" style="670" customWidth="1"/>
    <col min="12039" max="12288" width="6.90625" style="670"/>
    <col min="12289" max="12289" width="4.36328125" style="670" customWidth="1"/>
    <col min="12290" max="12290" width="29.453125" style="670" bestFit="1" customWidth="1"/>
    <col min="12291" max="12293" width="14.453125" style="670" bestFit="1" customWidth="1"/>
    <col min="12294" max="12294" width="14.453125" style="670" customWidth="1"/>
    <col min="12295" max="12544" width="6.90625" style="670"/>
    <col min="12545" max="12545" width="4.36328125" style="670" customWidth="1"/>
    <col min="12546" max="12546" width="29.453125" style="670" bestFit="1" customWidth="1"/>
    <col min="12547" max="12549" width="14.453125" style="670" bestFit="1" customWidth="1"/>
    <col min="12550" max="12550" width="14.453125" style="670" customWidth="1"/>
    <col min="12551" max="12800" width="6.90625" style="670"/>
    <col min="12801" max="12801" width="4.36328125" style="670" customWidth="1"/>
    <col min="12802" max="12802" width="29.453125" style="670" bestFit="1" customWidth="1"/>
    <col min="12803" max="12805" width="14.453125" style="670" bestFit="1" customWidth="1"/>
    <col min="12806" max="12806" width="14.453125" style="670" customWidth="1"/>
    <col min="12807" max="13056" width="6.90625" style="670"/>
    <col min="13057" max="13057" width="4.36328125" style="670" customWidth="1"/>
    <col min="13058" max="13058" width="29.453125" style="670" bestFit="1" customWidth="1"/>
    <col min="13059" max="13061" width="14.453125" style="670" bestFit="1" customWidth="1"/>
    <col min="13062" max="13062" width="14.453125" style="670" customWidth="1"/>
    <col min="13063" max="13312" width="6.90625" style="670"/>
    <col min="13313" max="13313" width="4.36328125" style="670" customWidth="1"/>
    <col min="13314" max="13314" width="29.453125" style="670" bestFit="1" customWidth="1"/>
    <col min="13315" max="13317" width="14.453125" style="670" bestFit="1" customWidth="1"/>
    <col min="13318" max="13318" width="14.453125" style="670" customWidth="1"/>
    <col min="13319" max="13568" width="6.90625" style="670"/>
    <col min="13569" max="13569" width="4.36328125" style="670" customWidth="1"/>
    <col min="13570" max="13570" width="29.453125" style="670" bestFit="1" customWidth="1"/>
    <col min="13571" max="13573" width="14.453125" style="670" bestFit="1" customWidth="1"/>
    <col min="13574" max="13574" width="14.453125" style="670" customWidth="1"/>
    <col min="13575" max="13824" width="6.90625" style="670"/>
    <col min="13825" max="13825" width="4.36328125" style="670" customWidth="1"/>
    <col min="13826" max="13826" width="29.453125" style="670" bestFit="1" customWidth="1"/>
    <col min="13827" max="13829" width="14.453125" style="670" bestFit="1" customWidth="1"/>
    <col min="13830" max="13830" width="14.453125" style="670" customWidth="1"/>
    <col min="13831" max="14080" width="6.90625" style="670"/>
    <col min="14081" max="14081" width="4.36328125" style="670" customWidth="1"/>
    <col min="14082" max="14082" width="29.453125" style="670" bestFit="1" customWidth="1"/>
    <col min="14083" max="14085" width="14.453125" style="670" bestFit="1" customWidth="1"/>
    <col min="14086" max="14086" width="14.453125" style="670" customWidth="1"/>
    <col min="14087" max="14336" width="6.90625" style="670"/>
    <col min="14337" max="14337" width="4.36328125" style="670" customWidth="1"/>
    <col min="14338" max="14338" width="29.453125" style="670" bestFit="1" customWidth="1"/>
    <col min="14339" max="14341" width="14.453125" style="670" bestFit="1" customWidth="1"/>
    <col min="14342" max="14342" width="14.453125" style="670" customWidth="1"/>
    <col min="14343" max="14592" width="6.90625" style="670"/>
    <col min="14593" max="14593" width="4.36328125" style="670" customWidth="1"/>
    <col min="14594" max="14594" width="29.453125" style="670" bestFit="1" customWidth="1"/>
    <col min="14595" max="14597" width="14.453125" style="670" bestFit="1" customWidth="1"/>
    <col min="14598" max="14598" width="14.453125" style="670" customWidth="1"/>
    <col min="14599" max="14848" width="6.90625" style="670"/>
    <col min="14849" max="14849" width="4.36328125" style="670" customWidth="1"/>
    <col min="14850" max="14850" width="29.453125" style="670" bestFit="1" customWidth="1"/>
    <col min="14851" max="14853" width="14.453125" style="670" bestFit="1" customWidth="1"/>
    <col min="14854" max="14854" width="14.453125" style="670" customWidth="1"/>
    <col min="14855" max="15104" width="6.90625" style="670"/>
    <col min="15105" max="15105" width="4.36328125" style="670" customWidth="1"/>
    <col min="15106" max="15106" width="29.453125" style="670" bestFit="1" customWidth="1"/>
    <col min="15107" max="15109" width="14.453125" style="670" bestFit="1" customWidth="1"/>
    <col min="15110" max="15110" width="14.453125" style="670" customWidth="1"/>
    <col min="15111" max="15360" width="6.90625" style="670"/>
    <col min="15361" max="15361" width="4.36328125" style="670" customWidth="1"/>
    <col min="15362" max="15362" width="29.453125" style="670" bestFit="1" customWidth="1"/>
    <col min="15363" max="15365" width="14.453125" style="670" bestFit="1" customWidth="1"/>
    <col min="15366" max="15366" width="14.453125" style="670" customWidth="1"/>
    <col min="15367" max="15616" width="6.90625" style="670"/>
    <col min="15617" max="15617" width="4.36328125" style="670" customWidth="1"/>
    <col min="15618" max="15618" width="29.453125" style="670" bestFit="1" customWidth="1"/>
    <col min="15619" max="15621" width="14.453125" style="670" bestFit="1" customWidth="1"/>
    <col min="15622" max="15622" width="14.453125" style="670" customWidth="1"/>
    <col min="15623" max="15872" width="6.90625" style="670"/>
    <col min="15873" max="15873" width="4.36328125" style="670" customWidth="1"/>
    <col min="15874" max="15874" width="29.453125" style="670" bestFit="1" customWidth="1"/>
    <col min="15875" max="15877" width="14.453125" style="670" bestFit="1" customWidth="1"/>
    <col min="15878" max="15878" width="14.453125" style="670" customWidth="1"/>
    <col min="15879" max="16128" width="6.90625" style="670"/>
    <col min="16129" max="16129" width="4.36328125" style="670" customWidth="1"/>
    <col min="16130" max="16130" width="29.453125" style="670" bestFit="1" customWidth="1"/>
    <col min="16131" max="16133" width="14.453125" style="670" bestFit="1" customWidth="1"/>
    <col min="16134" max="16134" width="14.453125" style="670" customWidth="1"/>
    <col min="16135" max="16384" width="6.90625" style="670"/>
  </cols>
  <sheetData>
    <row r="1" spans="1:6" ht="13.5" customHeight="1" x14ac:dyDescent="0.2">
      <c r="A1" s="667"/>
      <c r="B1" s="668"/>
      <c r="C1" s="668"/>
      <c r="D1" s="668"/>
      <c r="E1" s="668"/>
      <c r="F1" s="669" t="s">
        <v>360</v>
      </c>
    </row>
    <row r="2" spans="1:6" ht="18" customHeight="1" thickBot="1" x14ac:dyDescent="0.25">
      <c r="A2" s="851" t="s">
        <v>361</v>
      </c>
      <c r="B2" s="851"/>
      <c r="C2" s="851"/>
      <c r="D2" s="851"/>
      <c r="E2" s="851"/>
      <c r="F2" s="851"/>
    </row>
    <row r="3" spans="1:6" ht="13.5" customHeight="1" x14ac:dyDescent="0.2">
      <c r="A3" s="671" t="s">
        <v>179</v>
      </c>
      <c r="B3" s="672" t="s">
        <v>180</v>
      </c>
      <c r="C3" s="672" t="s">
        <v>181</v>
      </c>
      <c r="D3" s="672" t="s">
        <v>182</v>
      </c>
      <c r="E3" s="672" t="s">
        <v>183</v>
      </c>
      <c r="F3" s="673" t="s">
        <v>184</v>
      </c>
    </row>
    <row r="4" spans="1:6" ht="13.5" customHeight="1" x14ac:dyDescent="0.2">
      <c r="A4" s="674"/>
      <c r="B4" s="675" t="s">
        <v>185</v>
      </c>
      <c r="C4" s="676" t="s">
        <v>362</v>
      </c>
      <c r="D4" s="676" t="s">
        <v>363</v>
      </c>
      <c r="E4" s="676" t="s">
        <v>364</v>
      </c>
      <c r="F4" s="677"/>
    </row>
    <row r="5" spans="1:6" ht="14.25" customHeight="1" thickBot="1" x14ac:dyDescent="0.25">
      <c r="A5" s="678"/>
      <c r="B5" s="679" t="s">
        <v>189</v>
      </c>
      <c r="C5" s="680" t="s">
        <v>190</v>
      </c>
      <c r="D5" s="679" t="s">
        <v>190</v>
      </c>
      <c r="E5" s="679" t="s">
        <v>190</v>
      </c>
      <c r="F5" s="681" t="s">
        <v>190</v>
      </c>
    </row>
    <row r="6" spans="1:6" ht="13.5" customHeight="1" thickTop="1" x14ac:dyDescent="0.2">
      <c r="A6" s="682">
        <v>1</v>
      </c>
      <c r="B6" s="683" t="s">
        <v>191</v>
      </c>
      <c r="C6" s="684">
        <v>3121300</v>
      </c>
      <c r="D6" s="684">
        <v>2663900</v>
      </c>
      <c r="E6" s="684">
        <v>5484100</v>
      </c>
      <c r="F6" s="685">
        <v>11269300</v>
      </c>
    </row>
    <row r="7" spans="1:6" ht="13.5" customHeight="1" x14ac:dyDescent="0.2">
      <c r="A7" s="686">
        <v>2</v>
      </c>
      <c r="B7" s="687" t="s">
        <v>192</v>
      </c>
      <c r="C7" s="688">
        <v>28684400</v>
      </c>
      <c r="D7" s="688">
        <v>28001700</v>
      </c>
      <c r="E7" s="688">
        <v>35426700</v>
      </c>
      <c r="F7" s="689">
        <v>92112800</v>
      </c>
    </row>
    <row r="8" spans="1:6" ht="13.5" customHeight="1" x14ac:dyDescent="0.2">
      <c r="A8" s="686">
        <v>3</v>
      </c>
      <c r="B8" s="687" t="s">
        <v>194</v>
      </c>
      <c r="C8" s="688">
        <v>28378300</v>
      </c>
      <c r="D8" s="688">
        <v>27827400</v>
      </c>
      <c r="E8" s="688">
        <v>31268200</v>
      </c>
      <c r="F8" s="689">
        <v>87473900</v>
      </c>
    </row>
    <row r="9" spans="1:6" ht="13.5" customHeight="1" x14ac:dyDescent="0.2">
      <c r="A9" s="686"/>
      <c r="B9" s="687" t="s">
        <v>365</v>
      </c>
      <c r="C9" s="688">
        <v>559500</v>
      </c>
      <c r="D9" s="688">
        <v>601300</v>
      </c>
      <c r="E9" s="688">
        <v>600400</v>
      </c>
      <c r="F9" s="689">
        <f>SUM(C9:E9)</f>
        <v>1761200</v>
      </c>
    </row>
    <row r="10" spans="1:6" ht="13.5" customHeight="1" x14ac:dyDescent="0.2">
      <c r="A10" s="686">
        <v>4</v>
      </c>
      <c r="B10" s="687" t="s">
        <v>366</v>
      </c>
      <c r="C10" s="688">
        <v>34772400</v>
      </c>
      <c r="D10" s="688">
        <v>31022200</v>
      </c>
      <c r="E10" s="688">
        <v>43066600</v>
      </c>
      <c r="F10" s="689">
        <v>108861200</v>
      </c>
    </row>
    <row r="11" spans="1:6" ht="13.5" customHeight="1" x14ac:dyDescent="0.2">
      <c r="A11" s="686">
        <v>5</v>
      </c>
      <c r="B11" s="687" t="s">
        <v>196</v>
      </c>
      <c r="C11" s="688">
        <v>28593300</v>
      </c>
      <c r="D11" s="688">
        <v>26918200</v>
      </c>
      <c r="E11" s="688">
        <v>30077000</v>
      </c>
      <c r="F11" s="689">
        <v>85588500</v>
      </c>
    </row>
    <row r="12" spans="1:6" ht="13.5" customHeight="1" x14ac:dyDescent="0.2">
      <c r="A12" s="686">
        <v>6</v>
      </c>
      <c r="B12" s="687" t="s">
        <v>197</v>
      </c>
      <c r="C12" s="688">
        <v>82930500</v>
      </c>
      <c r="D12" s="688">
        <v>58304000</v>
      </c>
      <c r="E12" s="688">
        <v>79163700</v>
      </c>
      <c r="F12" s="689">
        <v>220398200</v>
      </c>
    </row>
    <row r="13" spans="1:6" ht="13.5" customHeight="1" x14ac:dyDescent="0.2">
      <c r="A13" s="686" t="s">
        <v>198</v>
      </c>
      <c r="B13" s="687"/>
      <c r="C13" s="688">
        <f>SUM(C7:C12)</f>
        <v>203918400</v>
      </c>
      <c r="D13" s="688">
        <f>SUM(D7:D12)</f>
        <v>172674800</v>
      </c>
      <c r="E13" s="688">
        <f>SUM(E7:E12)</f>
        <v>219602600</v>
      </c>
      <c r="F13" s="689">
        <f>SUM(F7:F12)</f>
        <v>596195800</v>
      </c>
    </row>
    <row r="14" spans="1:6" ht="13.5" customHeight="1" thickBot="1" x14ac:dyDescent="0.25">
      <c r="A14" s="690" t="s">
        <v>199</v>
      </c>
      <c r="B14" s="691"/>
      <c r="C14" s="692">
        <f>SUM(C6,C13)</f>
        <v>207039700</v>
      </c>
      <c r="D14" s="692">
        <f>SUM(D6,D13)</f>
        <v>175338700</v>
      </c>
      <c r="E14" s="692">
        <f>SUM(E6,E13)</f>
        <v>225086700</v>
      </c>
      <c r="F14" s="693">
        <f>SUM(F6,F13)</f>
        <v>607465100</v>
      </c>
    </row>
    <row r="15" spans="1:6" ht="13.5" customHeight="1" x14ac:dyDescent="0.2">
      <c r="A15" s="694">
        <v>7</v>
      </c>
      <c r="B15" s="695" t="s">
        <v>201</v>
      </c>
      <c r="C15" s="696">
        <v>969400</v>
      </c>
      <c r="D15" s="696">
        <v>560400</v>
      </c>
      <c r="E15" s="696">
        <v>893400</v>
      </c>
      <c r="F15" s="697">
        <v>2423200</v>
      </c>
    </row>
    <row r="16" spans="1:6" ht="13.5" customHeight="1" thickBot="1" x14ac:dyDescent="0.25">
      <c r="A16" s="690" t="s">
        <v>203</v>
      </c>
      <c r="B16" s="691"/>
      <c r="C16" s="692">
        <v>969400</v>
      </c>
      <c r="D16" s="692">
        <v>560400</v>
      </c>
      <c r="E16" s="692">
        <v>893400</v>
      </c>
      <c r="F16" s="693">
        <v>2423200</v>
      </c>
    </row>
    <row r="17" spans="1:6" ht="13.5" customHeight="1" x14ac:dyDescent="0.2">
      <c r="A17" s="694">
        <v>8</v>
      </c>
      <c r="B17" s="695" t="s">
        <v>204</v>
      </c>
      <c r="C17" s="696">
        <v>150900</v>
      </c>
      <c r="D17" s="696">
        <v>97900</v>
      </c>
      <c r="E17" s="696">
        <v>65300</v>
      </c>
      <c r="F17" s="697">
        <v>314100</v>
      </c>
    </row>
    <row r="18" spans="1:6" ht="13.5" customHeight="1" x14ac:dyDescent="0.2">
      <c r="A18" s="686">
        <v>9</v>
      </c>
      <c r="B18" s="687" t="s">
        <v>252</v>
      </c>
      <c r="C18" s="688">
        <v>333600</v>
      </c>
      <c r="D18" s="688">
        <v>377300</v>
      </c>
      <c r="E18" s="688">
        <v>327300</v>
      </c>
      <c r="F18" s="689">
        <v>1038200</v>
      </c>
    </row>
    <row r="19" spans="1:6" ht="13.5" customHeight="1" x14ac:dyDescent="0.2">
      <c r="A19" s="686">
        <v>10</v>
      </c>
      <c r="B19" s="687" t="s">
        <v>205</v>
      </c>
      <c r="C19" s="688">
        <v>67700</v>
      </c>
      <c r="D19" s="688">
        <v>43600</v>
      </c>
      <c r="E19" s="688">
        <v>84200</v>
      </c>
      <c r="F19" s="689">
        <v>195500</v>
      </c>
    </row>
    <row r="20" spans="1:6" ht="13.5" customHeight="1" x14ac:dyDescent="0.2">
      <c r="A20" s="686">
        <v>11</v>
      </c>
      <c r="B20" s="687" t="s">
        <v>327</v>
      </c>
      <c r="C20" s="688">
        <v>100000</v>
      </c>
      <c r="D20" s="688">
        <v>150600</v>
      </c>
      <c r="E20" s="688">
        <v>237400</v>
      </c>
      <c r="F20" s="689">
        <v>488000</v>
      </c>
    </row>
    <row r="21" spans="1:6" ht="13.5" customHeight="1" x14ac:dyDescent="0.2">
      <c r="A21" s="686">
        <v>12</v>
      </c>
      <c r="B21" s="687" t="s">
        <v>206</v>
      </c>
      <c r="C21" s="688">
        <v>51500</v>
      </c>
      <c r="D21" s="688">
        <v>110800</v>
      </c>
      <c r="E21" s="688">
        <v>130500</v>
      </c>
      <c r="F21" s="689">
        <v>292800</v>
      </c>
    </row>
    <row r="22" spans="1:6" ht="13.5" customHeight="1" x14ac:dyDescent="0.2">
      <c r="A22" s="686">
        <v>13</v>
      </c>
      <c r="B22" s="687" t="s">
        <v>207</v>
      </c>
      <c r="C22" s="688">
        <v>674800</v>
      </c>
      <c r="D22" s="688">
        <v>525500</v>
      </c>
      <c r="E22" s="688">
        <v>879100</v>
      </c>
      <c r="F22" s="689">
        <v>2079400</v>
      </c>
    </row>
    <row r="23" spans="1:6" ht="13.5" customHeight="1" x14ac:dyDescent="0.2">
      <c r="A23" s="686">
        <v>14</v>
      </c>
      <c r="B23" s="687" t="s">
        <v>262</v>
      </c>
      <c r="C23" s="688">
        <v>530900</v>
      </c>
      <c r="D23" s="688">
        <v>280300</v>
      </c>
      <c r="E23" s="688">
        <v>585600</v>
      </c>
      <c r="F23" s="689">
        <v>1396800</v>
      </c>
    </row>
    <row r="24" spans="1:6" ht="13.5" customHeight="1" x14ac:dyDescent="0.2">
      <c r="A24" s="686">
        <v>15</v>
      </c>
      <c r="B24" s="687" t="s">
        <v>208</v>
      </c>
      <c r="C24" s="688">
        <v>716500</v>
      </c>
      <c r="D24" s="688">
        <v>621600</v>
      </c>
      <c r="E24" s="688">
        <v>1030800</v>
      </c>
      <c r="F24" s="689">
        <v>2368900</v>
      </c>
    </row>
    <row r="25" spans="1:6" ht="13.5" customHeight="1" x14ac:dyDescent="0.2">
      <c r="A25" s="686">
        <v>16</v>
      </c>
      <c r="B25" s="687" t="s">
        <v>209</v>
      </c>
      <c r="C25" s="688">
        <v>102000</v>
      </c>
      <c r="D25" s="688">
        <v>97600</v>
      </c>
      <c r="E25" s="688">
        <v>156700</v>
      </c>
      <c r="F25" s="689">
        <v>356300</v>
      </c>
    </row>
    <row r="26" spans="1:6" ht="13.5" customHeight="1" x14ac:dyDescent="0.2">
      <c r="A26" s="686">
        <v>17</v>
      </c>
      <c r="B26" s="687" t="s">
        <v>263</v>
      </c>
      <c r="C26" s="688">
        <v>666900</v>
      </c>
      <c r="D26" s="688">
        <v>508100</v>
      </c>
      <c r="E26" s="688">
        <v>667100</v>
      </c>
      <c r="F26" s="689">
        <v>1842100</v>
      </c>
    </row>
    <row r="27" spans="1:6" ht="13.5" customHeight="1" x14ac:dyDescent="0.2">
      <c r="A27" s="686">
        <v>18</v>
      </c>
      <c r="B27" s="687" t="s">
        <v>264</v>
      </c>
      <c r="C27" s="688">
        <v>229200</v>
      </c>
      <c r="D27" s="688">
        <v>149500</v>
      </c>
      <c r="E27" s="688">
        <v>203200</v>
      </c>
      <c r="F27" s="689">
        <v>581900</v>
      </c>
    </row>
    <row r="28" spans="1:6" ht="13.5" customHeight="1" x14ac:dyDescent="0.2">
      <c r="A28" s="686">
        <v>19</v>
      </c>
      <c r="B28" s="687" t="s">
        <v>210</v>
      </c>
      <c r="C28" s="688">
        <v>3264800</v>
      </c>
      <c r="D28" s="688">
        <v>2423300</v>
      </c>
      <c r="E28" s="688">
        <v>2147900</v>
      </c>
      <c r="F28" s="689">
        <v>7836000</v>
      </c>
    </row>
    <row r="29" spans="1:6" ht="13.5" customHeight="1" x14ac:dyDescent="0.2">
      <c r="A29" s="686">
        <v>20</v>
      </c>
      <c r="B29" s="687" t="s">
        <v>265</v>
      </c>
      <c r="C29" s="688">
        <v>145800</v>
      </c>
      <c r="D29" s="688">
        <v>164500</v>
      </c>
      <c r="E29" s="688">
        <v>201500</v>
      </c>
      <c r="F29" s="689">
        <v>511800</v>
      </c>
    </row>
    <row r="30" spans="1:6" ht="13.5" customHeight="1" x14ac:dyDescent="0.2">
      <c r="A30" s="686">
        <v>21</v>
      </c>
      <c r="B30" s="687" t="s">
        <v>266</v>
      </c>
      <c r="C30" s="688">
        <v>78300</v>
      </c>
      <c r="D30" s="688">
        <v>236600</v>
      </c>
      <c r="E30" s="688">
        <v>238800</v>
      </c>
      <c r="F30" s="689">
        <v>553700</v>
      </c>
    </row>
    <row r="31" spans="1:6" ht="13.5" customHeight="1" x14ac:dyDescent="0.2">
      <c r="A31" s="686">
        <v>22</v>
      </c>
      <c r="B31" s="687" t="s">
        <v>268</v>
      </c>
      <c r="C31" s="688">
        <v>400700</v>
      </c>
      <c r="D31" s="688">
        <v>278500</v>
      </c>
      <c r="E31" s="688">
        <v>529100</v>
      </c>
      <c r="F31" s="689">
        <v>1208300</v>
      </c>
    </row>
    <row r="32" spans="1:6" ht="13.5" customHeight="1" x14ac:dyDescent="0.2">
      <c r="A32" s="686">
        <v>23</v>
      </c>
      <c r="B32" s="687" t="s">
        <v>269</v>
      </c>
      <c r="C32" s="688">
        <v>561600</v>
      </c>
      <c r="D32" s="688">
        <v>590800</v>
      </c>
      <c r="E32" s="688">
        <v>724600</v>
      </c>
      <c r="F32" s="689">
        <v>1877000</v>
      </c>
    </row>
    <row r="33" spans="1:6" ht="13.5" customHeight="1" x14ac:dyDescent="0.2">
      <c r="A33" s="686">
        <v>24</v>
      </c>
      <c r="B33" s="687" t="s">
        <v>270</v>
      </c>
      <c r="C33" s="688">
        <v>407500</v>
      </c>
      <c r="D33" s="688">
        <v>224200</v>
      </c>
      <c r="E33" s="688">
        <v>467700</v>
      </c>
      <c r="F33" s="689">
        <v>1099400</v>
      </c>
    </row>
    <row r="34" spans="1:6" ht="13.5" customHeight="1" x14ac:dyDescent="0.2">
      <c r="A34" s="686">
        <v>25</v>
      </c>
      <c r="B34" s="687" t="s">
        <v>211</v>
      </c>
      <c r="C34" s="688">
        <v>319200</v>
      </c>
      <c r="D34" s="688">
        <v>277200</v>
      </c>
      <c r="E34" s="688">
        <v>623300</v>
      </c>
      <c r="F34" s="689">
        <v>1219700</v>
      </c>
    </row>
    <row r="35" spans="1:6" ht="13.5" customHeight="1" x14ac:dyDescent="0.2">
      <c r="A35" s="686">
        <v>26</v>
      </c>
      <c r="B35" s="687" t="s">
        <v>212</v>
      </c>
      <c r="C35" s="688">
        <v>453600</v>
      </c>
      <c r="D35" s="688">
        <v>297300</v>
      </c>
      <c r="E35" s="688">
        <v>553100</v>
      </c>
      <c r="F35" s="689">
        <v>1304000</v>
      </c>
    </row>
    <row r="36" spans="1:6" ht="13.5" customHeight="1" x14ac:dyDescent="0.2">
      <c r="A36" s="686">
        <v>27</v>
      </c>
      <c r="B36" s="687" t="s">
        <v>214</v>
      </c>
      <c r="C36" s="688">
        <v>214100</v>
      </c>
      <c r="D36" s="688">
        <v>335800</v>
      </c>
      <c r="E36" s="688">
        <v>404900</v>
      </c>
      <c r="F36" s="689">
        <v>954800</v>
      </c>
    </row>
    <row r="37" spans="1:6" ht="13.5" customHeight="1" x14ac:dyDescent="0.2">
      <c r="A37" s="686">
        <v>28</v>
      </c>
      <c r="B37" s="687" t="s">
        <v>215</v>
      </c>
      <c r="C37" s="688">
        <v>1463800</v>
      </c>
      <c r="D37" s="688">
        <v>1327500</v>
      </c>
      <c r="E37" s="688">
        <v>1208500</v>
      </c>
      <c r="F37" s="689">
        <v>3999800</v>
      </c>
    </row>
    <row r="38" spans="1:6" ht="13.5" customHeight="1" x14ac:dyDescent="0.2">
      <c r="A38" s="686">
        <v>29</v>
      </c>
      <c r="B38" s="687" t="s">
        <v>271</v>
      </c>
      <c r="C38" s="688">
        <v>52100</v>
      </c>
      <c r="D38" s="688">
        <v>44900</v>
      </c>
      <c r="E38" s="688">
        <v>84400</v>
      </c>
      <c r="F38" s="689">
        <v>181400</v>
      </c>
    </row>
    <row r="39" spans="1:6" ht="13.5" customHeight="1" x14ac:dyDescent="0.2">
      <c r="A39" s="686">
        <v>30</v>
      </c>
      <c r="B39" s="687" t="s">
        <v>216</v>
      </c>
      <c r="C39" s="688">
        <v>128400</v>
      </c>
      <c r="D39" s="688">
        <v>103000</v>
      </c>
      <c r="E39" s="688">
        <v>234600</v>
      </c>
      <c r="F39" s="689">
        <v>466000</v>
      </c>
    </row>
    <row r="40" spans="1:6" ht="13.5" customHeight="1" x14ac:dyDescent="0.2">
      <c r="A40" s="686">
        <v>31</v>
      </c>
      <c r="B40" s="687" t="s">
        <v>217</v>
      </c>
      <c r="C40" s="688">
        <v>316600</v>
      </c>
      <c r="D40" s="688">
        <v>376600</v>
      </c>
      <c r="E40" s="688">
        <v>481400</v>
      </c>
      <c r="F40" s="689">
        <v>1174600</v>
      </c>
    </row>
    <row r="41" spans="1:6" ht="13.5" customHeight="1" x14ac:dyDescent="0.2">
      <c r="A41" s="686">
        <v>32</v>
      </c>
      <c r="B41" s="687" t="s">
        <v>276</v>
      </c>
      <c r="C41" s="688">
        <v>45100</v>
      </c>
      <c r="D41" s="688">
        <v>44000</v>
      </c>
      <c r="E41" s="688">
        <v>96300</v>
      </c>
      <c r="F41" s="689">
        <v>185400</v>
      </c>
    </row>
    <row r="42" spans="1:6" ht="13.5" customHeight="1" x14ac:dyDescent="0.2">
      <c r="A42" s="686">
        <v>33</v>
      </c>
      <c r="B42" s="687" t="s">
        <v>277</v>
      </c>
      <c r="C42" s="688">
        <v>244500</v>
      </c>
      <c r="D42" s="688">
        <v>275800</v>
      </c>
      <c r="E42" s="688">
        <v>379100</v>
      </c>
      <c r="F42" s="689">
        <v>899400</v>
      </c>
    </row>
    <row r="43" spans="1:6" ht="13.5" customHeight="1" x14ac:dyDescent="0.2">
      <c r="A43" s="686">
        <v>34</v>
      </c>
      <c r="B43" s="687" t="s">
        <v>218</v>
      </c>
      <c r="C43" s="688">
        <v>325500</v>
      </c>
      <c r="D43" s="688">
        <v>409800</v>
      </c>
      <c r="E43" s="688">
        <v>529700</v>
      </c>
      <c r="F43" s="689">
        <v>1265000</v>
      </c>
    </row>
    <row r="44" spans="1:6" ht="13.5" customHeight="1" x14ac:dyDescent="0.2">
      <c r="A44" s="686">
        <v>35</v>
      </c>
      <c r="B44" s="687" t="s">
        <v>280</v>
      </c>
      <c r="C44" s="688">
        <v>177500</v>
      </c>
      <c r="D44" s="688">
        <v>245100</v>
      </c>
      <c r="E44" s="688">
        <v>458700</v>
      </c>
      <c r="F44" s="689">
        <v>881300</v>
      </c>
    </row>
    <row r="45" spans="1:6" ht="13.5" customHeight="1" x14ac:dyDescent="0.2">
      <c r="A45" s="686">
        <v>36</v>
      </c>
      <c r="B45" s="687" t="s">
        <v>281</v>
      </c>
      <c r="C45" s="688">
        <v>209800</v>
      </c>
      <c r="D45" s="688">
        <v>97800</v>
      </c>
      <c r="E45" s="688">
        <v>188300</v>
      </c>
      <c r="F45" s="689">
        <v>495900</v>
      </c>
    </row>
    <row r="46" spans="1:6" ht="13.5" customHeight="1" x14ac:dyDescent="0.2">
      <c r="A46" s="686">
        <v>37</v>
      </c>
      <c r="B46" s="687" t="s">
        <v>219</v>
      </c>
      <c r="C46" s="688">
        <v>437800</v>
      </c>
      <c r="D46" s="688">
        <v>451900</v>
      </c>
      <c r="E46" s="688">
        <v>441100</v>
      </c>
      <c r="F46" s="689">
        <v>1330800</v>
      </c>
    </row>
    <row r="47" spans="1:6" ht="13.5" customHeight="1" x14ac:dyDescent="0.2">
      <c r="A47" s="686">
        <v>38</v>
      </c>
      <c r="B47" s="687" t="s">
        <v>220</v>
      </c>
      <c r="C47" s="688">
        <v>307100</v>
      </c>
      <c r="D47" s="688">
        <v>263600</v>
      </c>
      <c r="E47" s="688">
        <v>296000</v>
      </c>
      <c r="F47" s="689">
        <v>866700</v>
      </c>
    </row>
    <row r="48" spans="1:6" ht="13.5" customHeight="1" x14ac:dyDescent="0.2">
      <c r="A48" s="686">
        <v>39</v>
      </c>
      <c r="B48" s="687" t="s">
        <v>221</v>
      </c>
      <c r="C48" s="688">
        <v>172900</v>
      </c>
      <c r="D48" s="688">
        <v>111900</v>
      </c>
      <c r="E48" s="688">
        <v>170800</v>
      </c>
      <c r="F48" s="689">
        <v>455600</v>
      </c>
    </row>
    <row r="49" spans="1:6" ht="13.5" customHeight="1" x14ac:dyDescent="0.2">
      <c r="A49" s="686">
        <v>40</v>
      </c>
      <c r="B49" s="687" t="s">
        <v>222</v>
      </c>
      <c r="C49" s="688">
        <v>57200</v>
      </c>
      <c r="D49" s="688">
        <v>80800</v>
      </c>
      <c r="E49" s="688">
        <v>130100</v>
      </c>
      <c r="F49" s="689">
        <v>268100</v>
      </c>
    </row>
    <row r="50" spans="1:6" ht="13.5" customHeight="1" x14ac:dyDescent="0.2">
      <c r="A50" s="686">
        <v>41</v>
      </c>
      <c r="B50" s="687" t="s">
        <v>223</v>
      </c>
      <c r="C50" s="688">
        <v>78100</v>
      </c>
      <c r="D50" s="688">
        <v>91400</v>
      </c>
      <c r="E50" s="688">
        <v>196900</v>
      </c>
      <c r="F50" s="689">
        <v>366400</v>
      </c>
    </row>
    <row r="51" spans="1:6" ht="13.5" customHeight="1" x14ac:dyDescent="0.2">
      <c r="A51" s="686">
        <v>42</v>
      </c>
      <c r="B51" s="687" t="s">
        <v>287</v>
      </c>
      <c r="C51" s="688">
        <v>292200</v>
      </c>
      <c r="D51" s="688">
        <v>264900</v>
      </c>
      <c r="E51" s="688">
        <v>459900</v>
      </c>
      <c r="F51" s="689">
        <v>1017000</v>
      </c>
    </row>
    <row r="52" spans="1:6" ht="13.5" customHeight="1" x14ac:dyDescent="0.2">
      <c r="A52" s="686">
        <v>43</v>
      </c>
      <c r="B52" s="687" t="s">
        <v>288</v>
      </c>
      <c r="C52" s="688">
        <v>139400</v>
      </c>
      <c r="D52" s="688">
        <v>129800</v>
      </c>
      <c r="E52" s="688">
        <v>241900</v>
      </c>
      <c r="F52" s="689">
        <v>511100</v>
      </c>
    </row>
    <row r="53" spans="1:6" ht="13.5" customHeight="1" x14ac:dyDescent="0.2">
      <c r="A53" s="686">
        <v>44</v>
      </c>
      <c r="B53" s="687" t="s">
        <v>289</v>
      </c>
      <c r="C53" s="688">
        <v>161800</v>
      </c>
      <c r="D53" s="688">
        <v>112500</v>
      </c>
      <c r="E53" s="688">
        <v>200600</v>
      </c>
      <c r="F53" s="689">
        <v>474900</v>
      </c>
    </row>
    <row r="54" spans="1:6" ht="13.5" customHeight="1" x14ac:dyDescent="0.2">
      <c r="A54" s="686">
        <v>45</v>
      </c>
      <c r="B54" s="687" t="s">
        <v>290</v>
      </c>
      <c r="C54" s="688">
        <v>103100</v>
      </c>
      <c r="D54" s="688">
        <v>117900</v>
      </c>
      <c r="E54" s="688">
        <v>155100</v>
      </c>
      <c r="F54" s="689">
        <v>376100</v>
      </c>
    </row>
    <row r="55" spans="1:6" ht="13.5" customHeight="1" x14ac:dyDescent="0.2">
      <c r="A55" s="686">
        <v>46</v>
      </c>
      <c r="B55" s="687" t="s">
        <v>292</v>
      </c>
      <c r="C55" s="688">
        <v>292500</v>
      </c>
      <c r="D55" s="688">
        <v>116600</v>
      </c>
      <c r="E55" s="688">
        <v>203400</v>
      </c>
      <c r="F55" s="689">
        <v>612500</v>
      </c>
    </row>
    <row r="56" spans="1:6" ht="13.5" customHeight="1" x14ac:dyDescent="0.2">
      <c r="A56" s="686">
        <v>47</v>
      </c>
      <c r="B56" s="687" t="s">
        <v>293</v>
      </c>
      <c r="C56" s="688">
        <v>214900</v>
      </c>
      <c r="D56" s="688">
        <v>134500</v>
      </c>
      <c r="E56" s="688">
        <v>154900</v>
      </c>
      <c r="F56" s="689">
        <v>504300</v>
      </c>
    </row>
    <row r="57" spans="1:6" ht="13.5" customHeight="1" x14ac:dyDescent="0.2">
      <c r="A57" s="686">
        <v>48</v>
      </c>
      <c r="B57" s="687" t="s">
        <v>294</v>
      </c>
      <c r="C57" s="688">
        <v>153900</v>
      </c>
      <c r="D57" s="688">
        <v>110700</v>
      </c>
      <c r="E57" s="688">
        <v>171100</v>
      </c>
      <c r="F57" s="689">
        <v>435700</v>
      </c>
    </row>
    <row r="58" spans="1:6" ht="13.5" customHeight="1" x14ac:dyDescent="0.2">
      <c r="A58" s="686" t="s">
        <v>224</v>
      </c>
      <c r="B58" s="687"/>
      <c r="C58" s="688">
        <f>SUM(C17:C57)</f>
        <v>14843800</v>
      </c>
      <c r="D58" s="688">
        <f>SUM(D17:D57)</f>
        <v>12702000</v>
      </c>
      <c r="E58" s="688">
        <f>SUM(E17:E57)</f>
        <v>16740900</v>
      </c>
      <c r="F58" s="689">
        <f>SUM(F17:F57)</f>
        <v>44286700</v>
      </c>
    </row>
    <row r="59" spans="1:6" ht="13.5" customHeight="1" thickBot="1" x14ac:dyDescent="0.25">
      <c r="A59" s="690" t="s">
        <v>225</v>
      </c>
      <c r="B59" s="691"/>
      <c r="C59" s="692">
        <f>SUM(C16,C58)</f>
        <v>15813200</v>
      </c>
      <c r="D59" s="692">
        <f>SUM(D16,D58)</f>
        <v>13262400</v>
      </c>
      <c r="E59" s="692">
        <f>SUM(E16,E58)</f>
        <v>17634300</v>
      </c>
      <c r="F59" s="693">
        <f>SUM(F16,F58)</f>
        <v>46709900</v>
      </c>
    </row>
    <row r="60" spans="1:6" ht="14.25" customHeight="1" thickBot="1" x14ac:dyDescent="0.25">
      <c r="A60" s="852" t="s">
        <v>226</v>
      </c>
      <c r="B60" s="853"/>
      <c r="C60" s="698">
        <f>SUM(C14,C59)</f>
        <v>222852900</v>
      </c>
      <c r="D60" s="698">
        <f>SUM(D14,D59)</f>
        <v>188601100</v>
      </c>
      <c r="E60" s="698">
        <f>SUM(E14,E59)</f>
        <v>242721000</v>
      </c>
      <c r="F60" s="699">
        <f>SUM(F14,F59)</f>
        <v>654175000</v>
      </c>
    </row>
    <row r="61" spans="1:6" ht="14.25" customHeight="1" thickBot="1" x14ac:dyDescent="0.25">
      <c r="A61" s="852" t="s">
        <v>335</v>
      </c>
      <c r="B61" s="853"/>
      <c r="C61" s="698">
        <v>205</v>
      </c>
      <c r="D61" s="698">
        <v>168</v>
      </c>
      <c r="E61" s="698">
        <v>273</v>
      </c>
      <c r="F61" s="699">
        <f>SUM(C61:E61)</f>
        <v>646</v>
      </c>
    </row>
    <row r="62" spans="1:6" ht="12.75" customHeight="1" x14ac:dyDescent="0.2"/>
    <row r="63" spans="1:6" ht="12.75" customHeight="1" x14ac:dyDescent="0.2"/>
  </sheetData>
  <mergeCells count="3">
    <mergeCell ref="A2:F2"/>
    <mergeCell ref="A60:B60"/>
    <mergeCell ref="A61:B61"/>
  </mergeCells>
  <phoneticPr fontId="3"/>
  <pageMargins left="0.7" right="0.7" top="0.75" bottom="0.75" header="0.3" footer="0.3"/>
  <pageSetup paperSize="9" scale="97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F28"/>
  <sheetViews>
    <sheetView workbookViewId="0"/>
  </sheetViews>
  <sheetFormatPr defaultColWidth="6.90625" defaultRowHeight="13" x14ac:dyDescent="0.2"/>
  <cols>
    <col min="1" max="1" width="4.36328125" style="579" customWidth="1"/>
    <col min="2" max="2" width="22.6328125" style="579" bestFit="1" customWidth="1"/>
    <col min="3" max="6" width="15.7265625" style="579" customWidth="1"/>
    <col min="7" max="256" width="6.90625" style="579"/>
    <col min="257" max="257" width="4.36328125" style="579" customWidth="1"/>
    <col min="258" max="258" width="22.6328125" style="579" bestFit="1" customWidth="1"/>
    <col min="259" max="262" width="15.7265625" style="579" customWidth="1"/>
    <col min="263" max="512" width="6.90625" style="579"/>
    <col min="513" max="513" width="4.36328125" style="579" customWidth="1"/>
    <col min="514" max="514" width="22.6328125" style="579" bestFit="1" customWidth="1"/>
    <col min="515" max="518" width="15.7265625" style="579" customWidth="1"/>
    <col min="519" max="768" width="6.90625" style="579"/>
    <col min="769" max="769" width="4.36328125" style="579" customWidth="1"/>
    <col min="770" max="770" width="22.6328125" style="579" bestFit="1" customWidth="1"/>
    <col min="771" max="774" width="15.7265625" style="579" customWidth="1"/>
    <col min="775" max="1024" width="6.90625" style="579"/>
    <col min="1025" max="1025" width="4.36328125" style="579" customWidth="1"/>
    <col min="1026" max="1026" width="22.6328125" style="579" bestFit="1" customWidth="1"/>
    <col min="1027" max="1030" width="15.7265625" style="579" customWidth="1"/>
    <col min="1031" max="1280" width="6.90625" style="579"/>
    <col min="1281" max="1281" width="4.36328125" style="579" customWidth="1"/>
    <col min="1282" max="1282" width="22.6328125" style="579" bestFit="1" customWidth="1"/>
    <col min="1283" max="1286" width="15.7265625" style="579" customWidth="1"/>
    <col min="1287" max="1536" width="6.90625" style="579"/>
    <col min="1537" max="1537" width="4.36328125" style="579" customWidth="1"/>
    <col min="1538" max="1538" width="22.6328125" style="579" bestFit="1" customWidth="1"/>
    <col min="1539" max="1542" width="15.7265625" style="579" customWidth="1"/>
    <col min="1543" max="1792" width="6.90625" style="579"/>
    <col min="1793" max="1793" width="4.36328125" style="579" customWidth="1"/>
    <col min="1794" max="1794" width="22.6328125" style="579" bestFit="1" customWidth="1"/>
    <col min="1795" max="1798" width="15.7265625" style="579" customWidth="1"/>
    <col min="1799" max="2048" width="6.90625" style="579"/>
    <col min="2049" max="2049" width="4.36328125" style="579" customWidth="1"/>
    <col min="2050" max="2050" width="22.6328125" style="579" bestFit="1" customWidth="1"/>
    <col min="2051" max="2054" width="15.7265625" style="579" customWidth="1"/>
    <col min="2055" max="2304" width="6.90625" style="579"/>
    <col min="2305" max="2305" width="4.36328125" style="579" customWidth="1"/>
    <col min="2306" max="2306" width="22.6328125" style="579" bestFit="1" customWidth="1"/>
    <col min="2307" max="2310" width="15.7265625" style="579" customWidth="1"/>
    <col min="2311" max="2560" width="6.90625" style="579"/>
    <col min="2561" max="2561" width="4.36328125" style="579" customWidth="1"/>
    <col min="2562" max="2562" width="22.6328125" style="579" bestFit="1" customWidth="1"/>
    <col min="2563" max="2566" width="15.7265625" style="579" customWidth="1"/>
    <col min="2567" max="2816" width="6.90625" style="579"/>
    <col min="2817" max="2817" width="4.36328125" style="579" customWidth="1"/>
    <col min="2818" max="2818" width="22.6328125" style="579" bestFit="1" customWidth="1"/>
    <col min="2819" max="2822" width="15.7265625" style="579" customWidth="1"/>
    <col min="2823" max="3072" width="6.90625" style="579"/>
    <col min="3073" max="3073" width="4.36328125" style="579" customWidth="1"/>
    <col min="3074" max="3074" width="22.6328125" style="579" bestFit="1" customWidth="1"/>
    <col min="3075" max="3078" width="15.7265625" style="579" customWidth="1"/>
    <col min="3079" max="3328" width="6.90625" style="579"/>
    <col min="3329" max="3329" width="4.36328125" style="579" customWidth="1"/>
    <col min="3330" max="3330" width="22.6328125" style="579" bestFit="1" customWidth="1"/>
    <col min="3331" max="3334" width="15.7265625" style="579" customWidth="1"/>
    <col min="3335" max="3584" width="6.90625" style="579"/>
    <col min="3585" max="3585" width="4.36328125" style="579" customWidth="1"/>
    <col min="3586" max="3586" width="22.6328125" style="579" bestFit="1" customWidth="1"/>
    <col min="3587" max="3590" width="15.7265625" style="579" customWidth="1"/>
    <col min="3591" max="3840" width="6.90625" style="579"/>
    <col min="3841" max="3841" width="4.36328125" style="579" customWidth="1"/>
    <col min="3842" max="3842" width="22.6328125" style="579" bestFit="1" customWidth="1"/>
    <col min="3843" max="3846" width="15.7265625" style="579" customWidth="1"/>
    <col min="3847" max="4096" width="6.90625" style="579"/>
    <col min="4097" max="4097" width="4.36328125" style="579" customWidth="1"/>
    <col min="4098" max="4098" width="22.6328125" style="579" bestFit="1" customWidth="1"/>
    <col min="4099" max="4102" width="15.7265625" style="579" customWidth="1"/>
    <col min="4103" max="4352" width="6.90625" style="579"/>
    <col min="4353" max="4353" width="4.36328125" style="579" customWidth="1"/>
    <col min="4354" max="4354" width="22.6328125" style="579" bestFit="1" customWidth="1"/>
    <col min="4355" max="4358" width="15.7265625" style="579" customWidth="1"/>
    <col min="4359" max="4608" width="6.90625" style="579"/>
    <col min="4609" max="4609" width="4.36328125" style="579" customWidth="1"/>
    <col min="4610" max="4610" width="22.6328125" style="579" bestFit="1" customWidth="1"/>
    <col min="4611" max="4614" width="15.7265625" style="579" customWidth="1"/>
    <col min="4615" max="4864" width="6.90625" style="579"/>
    <col min="4865" max="4865" width="4.36328125" style="579" customWidth="1"/>
    <col min="4866" max="4866" width="22.6328125" style="579" bestFit="1" customWidth="1"/>
    <col min="4867" max="4870" width="15.7265625" style="579" customWidth="1"/>
    <col min="4871" max="5120" width="6.90625" style="579"/>
    <col min="5121" max="5121" width="4.36328125" style="579" customWidth="1"/>
    <col min="5122" max="5122" width="22.6328125" style="579" bestFit="1" customWidth="1"/>
    <col min="5123" max="5126" width="15.7265625" style="579" customWidth="1"/>
    <col min="5127" max="5376" width="6.90625" style="579"/>
    <col min="5377" max="5377" width="4.36328125" style="579" customWidth="1"/>
    <col min="5378" max="5378" width="22.6328125" style="579" bestFit="1" customWidth="1"/>
    <col min="5379" max="5382" width="15.7265625" style="579" customWidth="1"/>
    <col min="5383" max="5632" width="6.90625" style="579"/>
    <col min="5633" max="5633" width="4.36328125" style="579" customWidth="1"/>
    <col min="5634" max="5634" width="22.6328125" style="579" bestFit="1" customWidth="1"/>
    <col min="5635" max="5638" width="15.7265625" style="579" customWidth="1"/>
    <col min="5639" max="5888" width="6.90625" style="579"/>
    <col min="5889" max="5889" width="4.36328125" style="579" customWidth="1"/>
    <col min="5890" max="5890" width="22.6328125" style="579" bestFit="1" customWidth="1"/>
    <col min="5891" max="5894" width="15.7265625" style="579" customWidth="1"/>
    <col min="5895" max="6144" width="6.90625" style="579"/>
    <col min="6145" max="6145" width="4.36328125" style="579" customWidth="1"/>
    <col min="6146" max="6146" width="22.6328125" style="579" bestFit="1" customWidth="1"/>
    <col min="6147" max="6150" width="15.7265625" style="579" customWidth="1"/>
    <col min="6151" max="6400" width="6.90625" style="579"/>
    <col min="6401" max="6401" width="4.36328125" style="579" customWidth="1"/>
    <col min="6402" max="6402" width="22.6328125" style="579" bestFit="1" customWidth="1"/>
    <col min="6403" max="6406" width="15.7265625" style="579" customWidth="1"/>
    <col min="6407" max="6656" width="6.90625" style="579"/>
    <col min="6657" max="6657" width="4.36328125" style="579" customWidth="1"/>
    <col min="6658" max="6658" width="22.6328125" style="579" bestFit="1" customWidth="1"/>
    <col min="6659" max="6662" width="15.7265625" style="579" customWidth="1"/>
    <col min="6663" max="6912" width="6.90625" style="579"/>
    <col min="6913" max="6913" width="4.36328125" style="579" customWidth="1"/>
    <col min="6914" max="6914" width="22.6328125" style="579" bestFit="1" customWidth="1"/>
    <col min="6915" max="6918" width="15.7265625" style="579" customWidth="1"/>
    <col min="6919" max="7168" width="6.90625" style="579"/>
    <col min="7169" max="7169" width="4.36328125" style="579" customWidth="1"/>
    <col min="7170" max="7170" width="22.6328125" style="579" bestFit="1" customWidth="1"/>
    <col min="7171" max="7174" width="15.7265625" style="579" customWidth="1"/>
    <col min="7175" max="7424" width="6.90625" style="579"/>
    <col min="7425" max="7425" width="4.36328125" style="579" customWidth="1"/>
    <col min="7426" max="7426" width="22.6328125" style="579" bestFit="1" customWidth="1"/>
    <col min="7427" max="7430" width="15.7265625" style="579" customWidth="1"/>
    <col min="7431" max="7680" width="6.90625" style="579"/>
    <col min="7681" max="7681" width="4.36328125" style="579" customWidth="1"/>
    <col min="7682" max="7682" width="22.6328125" style="579" bestFit="1" customWidth="1"/>
    <col min="7683" max="7686" width="15.7265625" style="579" customWidth="1"/>
    <col min="7687" max="7936" width="6.90625" style="579"/>
    <col min="7937" max="7937" width="4.36328125" style="579" customWidth="1"/>
    <col min="7938" max="7938" width="22.6328125" style="579" bestFit="1" customWidth="1"/>
    <col min="7939" max="7942" width="15.7265625" style="579" customWidth="1"/>
    <col min="7943" max="8192" width="6.90625" style="579"/>
    <col min="8193" max="8193" width="4.36328125" style="579" customWidth="1"/>
    <col min="8194" max="8194" width="22.6328125" style="579" bestFit="1" customWidth="1"/>
    <col min="8195" max="8198" width="15.7265625" style="579" customWidth="1"/>
    <col min="8199" max="8448" width="6.90625" style="579"/>
    <col min="8449" max="8449" width="4.36328125" style="579" customWidth="1"/>
    <col min="8450" max="8450" width="22.6328125" style="579" bestFit="1" customWidth="1"/>
    <col min="8451" max="8454" width="15.7265625" style="579" customWidth="1"/>
    <col min="8455" max="8704" width="6.90625" style="579"/>
    <col min="8705" max="8705" width="4.36328125" style="579" customWidth="1"/>
    <col min="8706" max="8706" width="22.6328125" style="579" bestFit="1" customWidth="1"/>
    <col min="8707" max="8710" width="15.7265625" style="579" customWidth="1"/>
    <col min="8711" max="8960" width="6.90625" style="579"/>
    <col min="8961" max="8961" width="4.36328125" style="579" customWidth="1"/>
    <col min="8962" max="8962" width="22.6328125" style="579" bestFit="1" customWidth="1"/>
    <col min="8963" max="8966" width="15.7265625" style="579" customWidth="1"/>
    <col min="8967" max="9216" width="6.90625" style="579"/>
    <col min="9217" max="9217" width="4.36328125" style="579" customWidth="1"/>
    <col min="9218" max="9218" width="22.6328125" style="579" bestFit="1" customWidth="1"/>
    <col min="9219" max="9222" width="15.7265625" style="579" customWidth="1"/>
    <col min="9223" max="9472" width="6.90625" style="579"/>
    <col min="9473" max="9473" width="4.36328125" style="579" customWidth="1"/>
    <col min="9474" max="9474" width="22.6328125" style="579" bestFit="1" customWidth="1"/>
    <col min="9475" max="9478" width="15.7265625" style="579" customWidth="1"/>
    <col min="9479" max="9728" width="6.90625" style="579"/>
    <col min="9729" max="9729" width="4.36328125" style="579" customWidth="1"/>
    <col min="9730" max="9730" width="22.6328125" style="579" bestFit="1" customWidth="1"/>
    <col min="9731" max="9734" width="15.7265625" style="579" customWidth="1"/>
    <col min="9735" max="9984" width="6.90625" style="579"/>
    <col min="9985" max="9985" width="4.36328125" style="579" customWidth="1"/>
    <col min="9986" max="9986" width="22.6328125" style="579" bestFit="1" customWidth="1"/>
    <col min="9987" max="9990" width="15.7265625" style="579" customWidth="1"/>
    <col min="9991" max="10240" width="6.90625" style="579"/>
    <col min="10241" max="10241" width="4.36328125" style="579" customWidth="1"/>
    <col min="10242" max="10242" width="22.6328125" style="579" bestFit="1" customWidth="1"/>
    <col min="10243" max="10246" width="15.7265625" style="579" customWidth="1"/>
    <col min="10247" max="10496" width="6.90625" style="579"/>
    <col min="10497" max="10497" width="4.36328125" style="579" customWidth="1"/>
    <col min="10498" max="10498" width="22.6328125" style="579" bestFit="1" customWidth="1"/>
    <col min="10499" max="10502" width="15.7265625" style="579" customWidth="1"/>
    <col min="10503" max="10752" width="6.90625" style="579"/>
    <col min="10753" max="10753" width="4.36328125" style="579" customWidth="1"/>
    <col min="10754" max="10754" width="22.6328125" style="579" bestFit="1" customWidth="1"/>
    <col min="10755" max="10758" width="15.7265625" style="579" customWidth="1"/>
    <col min="10759" max="11008" width="6.90625" style="579"/>
    <col min="11009" max="11009" width="4.36328125" style="579" customWidth="1"/>
    <col min="11010" max="11010" width="22.6328125" style="579" bestFit="1" customWidth="1"/>
    <col min="11011" max="11014" width="15.7265625" style="579" customWidth="1"/>
    <col min="11015" max="11264" width="6.90625" style="579"/>
    <col min="11265" max="11265" width="4.36328125" style="579" customWidth="1"/>
    <col min="11266" max="11266" width="22.6328125" style="579" bestFit="1" customWidth="1"/>
    <col min="11267" max="11270" width="15.7265625" style="579" customWidth="1"/>
    <col min="11271" max="11520" width="6.90625" style="579"/>
    <col min="11521" max="11521" width="4.36328125" style="579" customWidth="1"/>
    <col min="11522" max="11522" width="22.6328125" style="579" bestFit="1" customWidth="1"/>
    <col min="11523" max="11526" width="15.7265625" style="579" customWidth="1"/>
    <col min="11527" max="11776" width="6.90625" style="579"/>
    <col min="11777" max="11777" width="4.36328125" style="579" customWidth="1"/>
    <col min="11778" max="11778" width="22.6328125" style="579" bestFit="1" customWidth="1"/>
    <col min="11779" max="11782" width="15.7265625" style="579" customWidth="1"/>
    <col min="11783" max="12032" width="6.90625" style="579"/>
    <col min="12033" max="12033" width="4.36328125" style="579" customWidth="1"/>
    <col min="12034" max="12034" width="22.6328125" style="579" bestFit="1" customWidth="1"/>
    <col min="12035" max="12038" width="15.7265625" style="579" customWidth="1"/>
    <col min="12039" max="12288" width="6.90625" style="579"/>
    <col min="12289" max="12289" width="4.36328125" style="579" customWidth="1"/>
    <col min="12290" max="12290" width="22.6328125" style="579" bestFit="1" customWidth="1"/>
    <col min="12291" max="12294" width="15.7265625" style="579" customWidth="1"/>
    <col min="12295" max="12544" width="6.90625" style="579"/>
    <col min="12545" max="12545" width="4.36328125" style="579" customWidth="1"/>
    <col min="12546" max="12546" width="22.6328125" style="579" bestFit="1" customWidth="1"/>
    <col min="12547" max="12550" width="15.7265625" style="579" customWidth="1"/>
    <col min="12551" max="12800" width="6.90625" style="579"/>
    <col min="12801" max="12801" width="4.36328125" style="579" customWidth="1"/>
    <col min="12802" max="12802" width="22.6328125" style="579" bestFit="1" customWidth="1"/>
    <col min="12803" max="12806" width="15.7265625" style="579" customWidth="1"/>
    <col min="12807" max="13056" width="6.90625" style="579"/>
    <col min="13057" max="13057" width="4.36328125" style="579" customWidth="1"/>
    <col min="13058" max="13058" width="22.6328125" style="579" bestFit="1" customWidth="1"/>
    <col min="13059" max="13062" width="15.7265625" style="579" customWidth="1"/>
    <col min="13063" max="13312" width="6.90625" style="579"/>
    <col min="13313" max="13313" width="4.36328125" style="579" customWidth="1"/>
    <col min="13314" max="13314" width="22.6328125" style="579" bestFit="1" customWidth="1"/>
    <col min="13315" max="13318" width="15.7265625" style="579" customWidth="1"/>
    <col min="13319" max="13568" width="6.90625" style="579"/>
    <col min="13569" max="13569" width="4.36328125" style="579" customWidth="1"/>
    <col min="13570" max="13570" width="22.6328125" style="579" bestFit="1" customWidth="1"/>
    <col min="13571" max="13574" width="15.7265625" style="579" customWidth="1"/>
    <col min="13575" max="13824" width="6.90625" style="579"/>
    <col min="13825" max="13825" width="4.36328125" style="579" customWidth="1"/>
    <col min="13826" max="13826" width="22.6328125" style="579" bestFit="1" customWidth="1"/>
    <col min="13827" max="13830" width="15.7265625" style="579" customWidth="1"/>
    <col min="13831" max="14080" width="6.90625" style="579"/>
    <col min="14081" max="14081" width="4.36328125" style="579" customWidth="1"/>
    <col min="14082" max="14082" width="22.6328125" style="579" bestFit="1" customWidth="1"/>
    <col min="14083" max="14086" width="15.7265625" style="579" customWidth="1"/>
    <col min="14087" max="14336" width="6.90625" style="579"/>
    <col min="14337" max="14337" width="4.36328125" style="579" customWidth="1"/>
    <col min="14338" max="14338" width="22.6328125" style="579" bestFit="1" customWidth="1"/>
    <col min="14339" max="14342" width="15.7265625" style="579" customWidth="1"/>
    <col min="14343" max="14592" width="6.90625" style="579"/>
    <col min="14593" max="14593" width="4.36328125" style="579" customWidth="1"/>
    <col min="14594" max="14594" width="22.6328125" style="579" bestFit="1" customWidth="1"/>
    <col min="14595" max="14598" width="15.7265625" style="579" customWidth="1"/>
    <col min="14599" max="14848" width="6.90625" style="579"/>
    <col min="14849" max="14849" width="4.36328125" style="579" customWidth="1"/>
    <col min="14850" max="14850" width="22.6328125" style="579" bestFit="1" customWidth="1"/>
    <col min="14851" max="14854" width="15.7265625" style="579" customWidth="1"/>
    <col min="14855" max="15104" width="6.90625" style="579"/>
    <col min="15105" max="15105" width="4.36328125" style="579" customWidth="1"/>
    <col min="15106" max="15106" width="22.6328125" style="579" bestFit="1" customWidth="1"/>
    <col min="15107" max="15110" width="15.7265625" style="579" customWidth="1"/>
    <col min="15111" max="15360" width="6.90625" style="579"/>
    <col min="15361" max="15361" width="4.36328125" style="579" customWidth="1"/>
    <col min="15362" max="15362" width="22.6328125" style="579" bestFit="1" customWidth="1"/>
    <col min="15363" max="15366" width="15.7265625" style="579" customWidth="1"/>
    <col min="15367" max="15616" width="6.90625" style="579"/>
    <col min="15617" max="15617" width="4.36328125" style="579" customWidth="1"/>
    <col min="15618" max="15618" width="22.6328125" style="579" bestFit="1" customWidth="1"/>
    <col min="15619" max="15622" width="15.7265625" style="579" customWidth="1"/>
    <col min="15623" max="15872" width="6.90625" style="579"/>
    <col min="15873" max="15873" width="4.36328125" style="579" customWidth="1"/>
    <col min="15874" max="15874" width="22.6328125" style="579" bestFit="1" customWidth="1"/>
    <col min="15875" max="15878" width="15.7265625" style="579" customWidth="1"/>
    <col min="15879" max="16128" width="6.90625" style="579"/>
    <col min="16129" max="16129" width="4.36328125" style="579" customWidth="1"/>
    <col min="16130" max="16130" width="22.6328125" style="579" bestFit="1" customWidth="1"/>
    <col min="16131" max="16134" width="15.7265625" style="579" customWidth="1"/>
    <col min="16135" max="16384" width="6.90625" style="579"/>
  </cols>
  <sheetData>
    <row r="1" spans="1:6" ht="13.5" customHeight="1" x14ac:dyDescent="0.2">
      <c r="A1" s="576"/>
      <c r="B1" s="577"/>
      <c r="C1" s="577"/>
      <c r="D1" s="577"/>
      <c r="E1" s="577"/>
      <c r="F1" s="578" t="s">
        <v>367</v>
      </c>
    </row>
    <row r="2" spans="1:6" ht="18" customHeight="1" thickBot="1" x14ac:dyDescent="0.25">
      <c r="A2" s="845" t="s">
        <v>368</v>
      </c>
      <c r="B2" s="845"/>
      <c r="C2" s="845"/>
      <c r="D2" s="845"/>
      <c r="E2" s="845"/>
      <c r="F2" s="845"/>
    </row>
    <row r="3" spans="1:6" ht="13.5" customHeight="1" x14ac:dyDescent="0.2">
      <c r="A3" s="580" t="s">
        <v>179</v>
      </c>
      <c r="B3" s="581" t="s">
        <v>180</v>
      </c>
      <c r="C3" s="581" t="s">
        <v>181</v>
      </c>
      <c r="D3" s="581" t="s">
        <v>182</v>
      </c>
      <c r="E3" s="581" t="s">
        <v>183</v>
      </c>
      <c r="F3" s="582" t="s">
        <v>184</v>
      </c>
    </row>
    <row r="4" spans="1:6" ht="13.5" customHeight="1" x14ac:dyDescent="0.2">
      <c r="A4" s="583"/>
      <c r="B4" s="584" t="s">
        <v>185</v>
      </c>
      <c r="C4" s="585" t="s">
        <v>369</v>
      </c>
      <c r="D4" s="585" t="s">
        <v>370</v>
      </c>
      <c r="E4" s="585" t="s">
        <v>371</v>
      </c>
      <c r="F4" s="586"/>
    </row>
    <row r="5" spans="1:6" ht="14.25" customHeight="1" thickBot="1" x14ac:dyDescent="0.25">
      <c r="A5" s="587"/>
      <c r="B5" s="588" t="s">
        <v>189</v>
      </c>
      <c r="C5" s="589" t="s">
        <v>190</v>
      </c>
      <c r="D5" s="588" t="s">
        <v>190</v>
      </c>
      <c r="E5" s="588" t="s">
        <v>190</v>
      </c>
      <c r="F5" s="590" t="s">
        <v>190</v>
      </c>
    </row>
    <row r="6" spans="1:6" ht="13.5" customHeight="1" thickTop="1" x14ac:dyDescent="0.2">
      <c r="A6" s="591">
        <v>1</v>
      </c>
      <c r="B6" s="592" t="s">
        <v>191</v>
      </c>
      <c r="C6" s="593">
        <v>0</v>
      </c>
      <c r="D6" s="593">
        <v>0</v>
      </c>
      <c r="E6" s="593">
        <v>0</v>
      </c>
      <c r="F6" s="594">
        <v>0</v>
      </c>
    </row>
    <row r="7" spans="1:6" ht="13.5" customHeight="1" x14ac:dyDescent="0.2">
      <c r="A7" s="595">
        <v>2</v>
      </c>
      <c r="B7" s="596" t="s">
        <v>192</v>
      </c>
      <c r="C7" s="597">
        <v>39724500</v>
      </c>
      <c r="D7" s="597">
        <v>40656800</v>
      </c>
      <c r="E7" s="597">
        <v>45744300</v>
      </c>
      <c r="F7" s="598">
        <v>126125600</v>
      </c>
    </row>
    <row r="8" spans="1:6" ht="13.5" customHeight="1" x14ac:dyDescent="0.2">
      <c r="A8" s="595">
        <v>3</v>
      </c>
      <c r="B8" s="596" t="s">
        <v>352</v>
      </c>
      <c r="C8" s="597">
        <v>34706500</v>
      </c>
      <c r="D8" s="597">
        <v>36742600</v>
      </c>
      <c r="E8" s="597">
        <v>38195400</v>
      </c>
      <c r="F8" s="598">
        <v>109644500</v>
      </c>
    </row>
    <row r="9" spans="1:6" ht="13.5" customHeight="1" x14ac:dyDescent="0.2">
      <c r="A9" s="595">
        <v>4</v>
      </c>
      <c r="B9" s="596" t="s">
        <v>193</v>
      </c>
      <c r="C9" s="597">
        <v>66578800</v>
      </c>
      <c r="D9" s="597">
        <v>68202500</v>
      </c>
      <c r="E9" s="597">
        <v>67719700</v>
      </c>
      <c r="F9" s="598">
        <v>202501000</v>
      </c>
    </row>
    <row r="10" spans="1:6" ht="13.5" customHeight="1" x14ac:dyDescent="0.2">
      <c r="A10" s="595">
        <v>5</v>
      </c>
      <c r="B10" s="596" t="s">
        <v>334</v>
      </c>
      <c r="C10" s="597">
        <f>38140800-C11</f>
        <v>37034900</v>
      </c>
      <c r="D10" s="597">
        <f>40455700-D11</f>
        <v>39087000</v>
      </c>
      <c r="E10" s="597">
        <f>40669800-E11</f>
        <v>39503900</v>
      </c>
      <c r="F10" s="598">
        <f>119266300-F11</f>
        <v>115625800</v>
      </c>
    </row>
    <row r="11" spans="1:6" ht="13.5" customHeight="1" x14ac:dyDescent="0.2">
      <c r="A11" s="595"/>
      <c r="B11" s="596" t="s">
        <v>365</v>
      </c>
      <c r="C11" s="597">
        <v>1105900</v>
      </c>
      <c r="D11" s="597">
        <v>1368700</v>
      </c>
      <c r="E11" s="597">
        <v>1165900</v>
      </c>
      <c r="F11" s="598">
        <f>SUM(C11:E11)</f>
        <v>3640500</v>
      </c>
    </row>
    <row r="12" spans="1:6" ht="13.5" customHeight="1" x14ac:dyDescent="0.2">
      <c r="A12" s="595">
        <v>6</v>
      </c>
      <c r="B12" s="596" t="s">
        <v>354</v>
      </c>
      <c r="C12" s="597">
        <v>107670800</v>
      </c>
      <c r="D12" s="597">
        <v>112688300</v>
      </c>
      <c r="E12" s="597">
        <v>119880600</v>
      </c>
      <c r="F12" s="598">
        <v>340239700</v>
      </c>
    </row>
    <row r="13" spans="1:6" ht="13.5" customHeight="1" x14ac:dyDescent="0.2">
      <c r="A13" s="595" t="s">
        <v>198</v>
      </c>
      <c r="B13" s="596"/>
      <c r="C13" s="597">
        <v>286821400</v>
      </c>
      <c r="D13" s="597">
        <v>298745900</v>
      </c>
      <c r="E13" s="597">
        <v>312209800</v>
      </c>
      <c r="F13" s="598">
        <v>897777100</v>
      </c>
    </row>
    <row r="14" spans="1:6" ht="13.5" customHeight="1" thickBot="1" x14ac:dyDescent="0.25">
      <c r="A14" s="601" t="s">
        <v>199</v>
      </c>
      <c r="B14" s="602"/>
      <c r="C14" s="603">
        <v>286821400</v>
      </c>
      <c r="D14" s="603">
        <v>298745900</v>
      </c>
      <c r="E14" s="603">
        <v>312209800</v>
      </c>
      <c r="F14" s="604">
        <v>897777100</v>
      </c>
    </row>
    <row r="15" spans="1:6" ht="13.5" customHeight="1" thickBot="1" x14ac:dyDescent="0.25">
      <c r="A15" s="662" t="s">
        <v>203</v>
      </c>
      <c r="B15" s="663"/>
      <c r="C15" s="664">
        <v>0</v>
      </c>
      <c r="D15" s="664">
        <v>0</v>
      </c>
      <c r="E15" s="664">
        <v>0</v>
      </c>
      <c r="F15" s="665">
        <v>0</v>
      </c>
    </row>
    <row r="16" spans="1:6" ht="13.5" customHeight="1" x14ac:dyDescent="0.2">
      <c r="A16" s="605">
        <v>7</v>
      </c>
      <c r="B16" s="606" t="s">
        <v>205</v>
      </c>
      <c r="C16" s="607">
        <v>3700</v>
      </c>
      <c r="D16" s="607">
        <v>9300</v>
      </c>
      <c r="E16" s="607">
        <v>3400</v>
      </c>
      <c r="F16" s="608">
        <v>16400</v>
      </c>
    </row>
    <row r="17" spans="1:6" ht="13.5" customHeight="1" x14ac:dyDescent="0.2">
      <c r="A17" s="595">
        <v>8</v>
      </c>
      <c r="B17" s="596" t="s">
        <v>206</v>
      </c>
      <c r="C17" s="597">
        <v>22400</v>
      </c>
      <c r="D17" s="597">
        <v>28500</v>
      </c>
      <c r="E17" s="597">
        <v>43800</v>
      </c>
      <c r="F17" s="598">
        <v>94700</v>
      </c>
    </row>
    <row r="18" spans="1:6" ht="13.5" customHeight="1" x14ac:dyDescent="0.2">
      <c r="A18" s="595">
        <v>9</v>
      </c>
      <c r="B18" s="596" t="s">
        <v>210</v>
      </c>
      <c r="C18" s="597">
        <v>109400</v>
      </c>
      <c r="D18" s="597">
        <v>163600</v>
      </c>
      <c r="E18" s="597">
        <v>128100</v>
      </c>
      <c r="F18" s="598">
        <v>401100</v>
      </c>
    </row>
    <row r="19" spans="1:6" ht="13.5" customHeight="1" x14ac:dyDescent="0.2">
      <c r="A19" s="595">
        <v>10</v>
      </c>
      <c r="B19" s="596" t="s">
        <v>270</v>
      </c>
      <c r="C19" s="597">
        <v>31300</v>
      </c>
      <c r="D19" s="597">
        <v>30300</v>
      </c>
      <c r="E19" s="597">
        <v>42000</v>
      </c>
      <c r="F19" s="598">
        <v>103600</v>
      </c>
    </row>
    <row r="20" spans="1:6" ht="13.5" customHeight="1" x14ac:dyDescent="0.2">
      <c r="A20" s="595">
        <v>11</v>
      </c>
      <c r="B20" s="596" t="s">
        <v>211</v>
      </c>
      <c r="C20" s="597">
        <v>11900</v>
      </c>
      <c r="D20" s="597">
        <v>18900</v>
      </c>
      <c r="E20" s="597">
        <v>22100</v>
      </c>
      <c r="F20" s="598">
        <v>52900</v>
      </c>
    </row>
    <row r="21" spans="1:6" ht="13.5" customHeight="1" x14ac:dyDescent="0.2">
      <c r="A21" s="595">
        <v>12</v>
      </c>
      <c r="B21" s="596" t="s">
        <v>212</v>
      </c>
      <c r="C21" s="597">
        <v>12500</v>
      </c>
      <c r="D21" s="597">
        <v>17200</v>
      </c>
      <c r="E21" s="597">
        <v>8400</v>
      </c>
      <c r="F21" s="598">
        <v>38100</v>
      </c>
    </row>
    <row r="22" spans="1:6" ht="13.5" customHeight="1" x14ac:dyDescent="0.2">
      <c r="A22" s="595">
        <v>13</v>
      </c>
      <c r="B22" s="596" t="s">
        <v>215</v>
      </c>
      <c r="C22" s="597">
        <v>50700</v>
      </c>
      <c r="D22" s="597">
        <v>59700</v>
      </c>
      <c r="E22" s="597">
        <v>66000</v>
      </c>
      <c r="F22" s="598">
        <v>176400</v>
      </c>
    </row>
    <row r="23" spans="1:6" ht="13.5" customHeight="1" x14ac:dyDescent="0.2">
      <c r="A23" s="595" t="s">
        <v>224</v>
      </c>
      <c r="B23" s="596"/>
      <c r="C23" s="597">
        <v>241900</v>
      </c>
      <c r="D23" s="597">
        <v>327500</v>
      </c>
      <c r="E23" s="597">
        <v>313800</v>
      </c>
      <c r="F23" s="598">
        <v>883200</v>
      </c>
    </row>
    <row r="24" spans="1:6" ht="13.5" customHeight="1" thickBot="1" x14ac:dyDescent="0.25">
      <c r="A24" s="601" t="s">
        <v>225</v>
      </c>
      <c r="B24" s="602"/>
      <c r="C24" s="603">
        <v>241900</v>
      </c>
      <c r="D24" s="603">
        <v>327500</v>
      </c>
      <c r="E24" s="603">
        <v>313800</v>
      </c>
      <c r="F24" s="604">
        <v>883200</v>
      </c>
    </row>
    <row r="25" spans="1:6" ht="14.25" customHeight="1" thickBot="1" x14ac:dyDescent="0.25">
      <c r="A25" s="846" t="s">
        <v>226</v>
      </c>
      <c r="B25" s="847"/>
      <c r="C25" s="609">
        <v>287063300</v>
      </c>
      <c r="D25" s="609">
        <v>299073400</v>
      </c>
      <c r="E25" s="609">
        <v>312523600</v>
      </c>
      <c r="F25" s="610">
        <v>898660300</v>
      </c>
    </row>
    <row r="26" spans="1:6" ht="12.75" customHeight="1" x14ac:dyDescent="0.2"/>
    <row r="27" spans="1:6" ht="12.75" customHeight="1" x14ac:dyDescent="0.2"/>
    <row r="28" spans="1:6" ht="12.75" customHeight="1" x14ac:dyDescent="0.2"/>
  </sheetData>
  <mergeCells count="2">
    <mergeCell ref="A2:F2"/>
    <mergeCell ref="A25:B25"/>
  </mergeCells>
  <phoneticPr fontId="3"/>
  <pageMargins left="0.78740157480314965" right="0.78740157480314965" top="0.98425196850393704" bottom="0.98425196850393704" header="0.51181102362204722" footer="0.51181102362204722"/>
  <pageSetup paperSize="9" scale="96" fitToHeight="0" orientation="portrait" horizontalDpi="1200" verticalDpi="1200" r:id="rId1"/>
  <headerFooter alignWithMargins="0">
    <oddHeader xml:space="preserve">&amp;C&amp;L&amp;RPAGE &amp;P / &amp;N 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96"/>
  <sheetViews>
    <sheetView workbookViewId="0"/>
  </sheetViews>
  <sheetFormatPr defaultColWidth="6.90625" defaultRowHeight="13" x14ac:dyDescent="0.2"/>
  <cols>
    <col min="1" max="1" width="4.36328125" style="579" customWidth="1"/>
    <col min="2" max="2" width="33.08984375" style="579" customWidth="1"/>
    <col min="3" max="6" width="15.7265625" style="579" customWidth="1"/>
    <col min="7" max="256" width="6.90625" style="579"/>
    <col min="257" max="257" width="4.36328125" style="579" customWidth="1"/>
    <col min="258" max="258" width="33.08984375" style="579" customWidth="1"/>
    <col min="259" max="262" width="15.7265625" style="579" customWidth="1"/>
    <col min="263" max="512" width="6.90625" style="579"/>
    <col min="513" max="513" width="4.36328125" style="579" customWidth="1"/>
    <col min="514" max="514" width="33.08984375" style="579" customWidth="1"/>
    <col min="515" max="518" width="15.7265625" style="579" customWidth="1"/>
    <col min="519" max="768" width="6.90625" style="579"/>
    <col min="769" max="769" width="4.36328125" style="579" customWidth="1"/>
    <col min="770" max="770" width="33.08984375" style="579" customWidth="1"/>
    <col min="771" max="774" width="15.7265625" style="579" customWidth="1"/>
    <col min="775" max="1024" width="6.90625" style="579"/>
    <col min="1025" max="1025" width="4.36328125" style="579" customWidth="1"/>
    <col min="1026" max="1026" width="33.08984375" style="579" customWidth="1"/>
    <col min="1027" max="1030" width="15.7265625" style="579" customWidth="1"/>
    <col min="1031" max="1280" width="6.90625" style="579"/>
    <col min="1281" max="1281" width="4.36328125" style="579" customWidth="1"/>
    <col min="1282" max="1282" width="33.08984375" style="579" customWidth="1"/>
    <col min="1283" max="1286" width="15.7265625" style="579" customWidth="1"/>
    <col min="1287" max="1536" width="6.90625" style="579"/>
    <col min="1537" max="1537" width="4.36328125" style="579" customWidth="1"/>
    <col min="1538" max="1538" width="33.08984375" style="579" customWidth="1"/>
    <col min="1539" max="1542" width="15.7265625" style="579" customWidth="1"/>
    <col min="1543" max="1792" width="6.90625" style="579"/>
    <col min="1793" max="1793" width="4.36328125" style="579" customWidth="1"/>
    <col min="1794" max="1794" width="33.08984375" style="579" customWidth="1"/>
    <col min="1795" max="1798" width="15.7265625" style="579" customWidth="1"/>
    <col min="1799" max="2048" width="6.90625" style="579"/>
    <col min="2049" max="2049" width="4.36328125" style="579" customWidth="1"/>
    <col min="2050" max="2050" width="33.08984375" style="579" customWidth="1"/>
    <col min="2051" max="2054" width="15.7265625" style="579" customWidth="1"/>
    <col min="2055" max="2304" width="6.90625" style="579"/>
    <col min="2305" max="2305" width="4.36328125" style="579" customWidth="1"/>
    <col min="2306" max="2306" width="33.08984375" style="579" customWidth="1"/>
    <col min="2307" max="2310" width="15.7265625" style="579" customWidth="1"/>
    <col min="2311" max="2560" width="6.90625" style="579"/>
    <col min="2561" max="2561" width="4.36328125" style="579" customWidth="1"/>
    <col min="2562" max="2562" width="33.08984375" style="579" customWidth="1"/>
    <col min="2563" max="2566" width="15.7265625" style="579" customWidth="1"/>
    <col min="2567" max="2816" width="6.90625" style="579"/>
    <col min="2817" max="2817" width="4.36328125" style="579" customWidth="1"/>
    <col min="2818" max="2818" width="33.08984375" style="579" customWidth="1"/>
    <col min="2819" max="2822" width="15.7265625" style="579" customWidth="1"/>
    <col min="2823" max="3072" width="6.90625" style="579"/>
    <col min="3073" max="3073" width="4.36328125" style="579" customWidth="1"/>
    <col min="3074" max="3074" width="33.08984375" style="579" customWidth="1"/>
    <col min="3075" max="3078" width="15.7265625" style="579" customWidth="1"/>
    <col min="3079" max="3328" width="6.90625" style="579"/>
    <col min="3329" max="3329" width="4.36328125" style="579" customWidth="1"/>
    <col min="3330" max="3330" width="33.08984375" style="579" customWidth="1"/>
    <col min="3331" max="3334" width="15.7265625" style="579" customWidth="1"/>
    <col min="3335" max="3584" width="6.90625" style="579"/>
    <col min="3585" max="3585" width="4.36328125" style="579" customWidth="1"/>
    <col min="3586" max="3586" width="33.08984375" style="579" customWidth="1"/>
    <col min="3587" max="3590" width="15.7265625" style="579" customWidth="1"/>
    <col min="3591" max="3840" width="6.90625" style="579"/>
    <col min="3841" max="3841" width="4.36328125" style="579" customWidth="1"/>
    <col min="3842" max="3842" width="33.08984375" style="579" customWidth="1"/>
    <col min="3843" max="3846" width="15.7265625" style="579" customWidth="1"/>
    <col min="3847" max="4096" width="6.90625" style="579"/>
    <col min="4097" max="4097" width="4.36328125" style="579" customWidth="1"/>
    <col min="4098" max="4098" width="33.08984375" style="579" customWidth="1"/>
    <col min="4099" max="4102" width="15.7265625" style="579" customWidth="1"/>
    <col min="4103" max="4352" width="6.90625" style="579"/>
    <col min="4353" max="4353" width="4.36328125" style="579" customWidth="1"/>
    <col min="4354" max="4354" width="33.08984375" style="579" customWidth="1"/>
    <col min="4355" max="4358" width="15.7265625" style="579" customWidth="1"/>
    <col min="4359" max="4608" width="6.90625" style="579"/>
    <col min="4609" max="4609" width="4.36328125" style="579" customWidth="1"/>
    <col min="4610" max="4610" width="33.08984375" style="579" customWidth="1"/>
    <col min="4611" max="4614" width="15.7265625" style="579" customWidth="1"/>
    <col min="4615" max="4864" width="6.90625" style="579"/>
    <col min="4865" max="4865" width="4.36328125" style="579" customWidth="1"/>
    <col min="4866" max="4866" width="33.08984375" style="579" customWidth="1"/>
    <col min="4867" max="4870" width="15.7265625" style="579" customWidth="1"/>
    <col min="4871" max="5120" width="6.90625" style="579"/>
    <col min="5121" max="5121" width="4.36328125" style="579" customWidth="1"/>
    <col min="5122" max="5122" width="33.08984375" style="579" customWidth="1"/>
    <col min="5123" max="5126" width="15.7265625" style="579" customWidth="1"/>
    <col min="5127" max="5376" width="6.90625" style="579"/>
    <col min="5377" max="5377" width="4.36328125" style="579" customWidth="1"/>
    <col min="5378" max="5378" width="33.08984375" style="579" customWidth="1"/>
    <col min="5379" max="5382" width="15.7265625" style="579" customWidth="1"/>
    <col min="5383" max="5632" width="6.90625" style="579"/>
    <col min="5633" max="5633" width="4.36328125" style="579" customWidth="1"/>
    <col min="5634" max="5634" width="33.08984375" style="579" customWidth="1"/>
    <col min="5635" max="5638" width="15.7265625" style="579" customWidth="1"/>
    <col min="5639" max="5888" width="6.90625" style="579"/>
    <col min="5889" max="5889" width="4.36328125" style="579" customWidth="1"/>
    <col min="5890" max="5890" width="33.08984375" style="579" customWidth="1"/>
    <col min="5891" max="5894" width="15.7265625" style="579" customWidth="1"/>
    <col min="5895" max="6144" width="6.90625" style="579"/>
    <col min="6145" max="6145" width="4.36328125" style="579" customWidth="1"/>
    <col min="6146" max="6146" width="33.08984375" style="579" customWidth="1"/>
    <col min="6147" max="6150" width="15.7265625" style="579" customWidth="1"/>
    <col min="6151" max="6400" width="6.90625" style="579"/>
    <col min="6401" max="6401" width="4.36328125" style="579" customWidth="1"/>
    <col min="6402" max="6402" width="33.08984375" style="579" customWidth="1"/>
    <col min="6403" max="6406" width="15.7265625" style="579" customWidth="1"/>
    <col min="6407" max="6656" width="6.90625" style="579"/>
    <col min="6657" max="6657" width="4.36328125" style="579" customWidth="1"/>
    <col min="6658" max="6658" width="33.08984375" style="579" customWidth="1"/>
    <col min="6659" max="6662" width="15.7265625" style="579" customWidth="1"/>
    <col min="6663" max="6912" width="6.90625" style="579"/>
    <col min="6913" max="6913" width="4.36328125" style="579" customWidth="1"/>
    <col min="6914" max="6914" width="33.08984375" style="579" customWidth="1"/>
    <col min="6915" max="6918" width="15.7265625" style="579" customWidth="1"/>
    <col min="6919" max="7168" width="6.90625" style="579"/>
    <col min="7169" max="7169" width="4.36328125" style="579" customWidth="1"/>
    <col min="7170" max="7170" width="33.08984375" style="579" customWidth="1"/>
    <col min="7171" max="7174" width="15.7265625" style="579" customWidth="1"/>
    <col min="7175" max="7424" width="6.90625" style="579"/>
    <col min="7425" max="7425" width="4.36328125" style="579" customWidth="1"/>
    <col min="7426" max="7426" width="33.08984375" style="579" customWidth="1"/>
    <col min="7427" max="7430" width="15.7265625" style="579" customWidth="1"/>
    <col min="7431" max="7680" width="6.90625" style="579"/>
    <col min="7681" max="7681" width="4.36328125" style="579" customWidth="1"/>
    <col min="7682" max="7682" width="33.08984375" style="579" customWidth="1"/>
    <col min="7683" max="7686" width="15.7265625" style="579" customWidth="1"/>
    <col min="7687" max="7936" width="6.90625" style="579"/>
    <col min="7937" max="7937" width="4.36328125" style="579" customWidth="1"/>
    <col min="7938" max="7938" width="33.08984375" style="579" customWidth="1"/>
    <col min="7939" max="7942" width="15.7265625" style="579" customWidth="1"/>
    <col min="7943" max="8192" width="6.90625" style="579"/>
    <col min="8193" max="8193" width="4.36328125" style="579" customWidth="1"/>
    <col min="8194" max="8194" width="33.08984375" style="579" customWidth="1"/>
    <col min="8195" max="8198" width="15.7265625" style="579" customWidth="1"/>
    <col min="8199" max="8448" width="6.90625" style="579"/>
    <col min="8449" max="8449" width="4.36328125" style="579" customWidth="1"/>
    <col min="8450" max="8450" width="33.08984375" style="579" customWidth="1"/>
    <col min="8451" max="8454" width="15.7265625" style="579" customWidth="1"/>
    <col min="8455" max="8704" width="6.90625" style="579"/>
    <col min="8705" max="8705" width="4.36328125" style="579" customWidth="1"/>
    <col min="8706" max="8706" width="33.08984375" style="579" customWidth="1"/>
    <col min="8707" max="8710" width="15.7265625" style="579" customWidth="1"/>
    <col min="8711" max="8960" width="6.90625" style="579"/>
    <col min="8961" max="8961" width="4.36328125" style="579" customWidth="1"/>
    <col min="8962" max="8962" width="33.08984375" style="579" customWidth="1"/>
    <col min="8963" max="8966" width="15.7265625" style="579" customWidth="1"/>
    <col min="8967" max="9216" width="6.90625" style="579"/>
    <col min="9217" max="9217" width="4.36328125" style="579" customWidth="1"/>
    <col min="9218" max="9218" width="33.08984375" style="579" customWidth="1"/>
    <col min="9219" max="9222" width="15.7265625" style="579" customWidth="1"/>
    <col min="9223" max="9472" width="6.90625" style="579"/>
    <col min="9473" max="9473" width="4.36328125" style="579" customWidth="1"/>
    <col min="9474" max="9474" width="33.08984375" style="579" customWidth="1"/>
    <col min="9475" max="9478" width="15.7265625" style="579" customWidth="1"/>
    <col min="9479" max="9728" width="6.90625" style="579"/>
    <col min="9729" max="9729" width="4.36328125" style="579" customWidth="1"/>
    <col min="9730" max="9730" width="33.08984375" style="579" customWidth="1"/>
    <col min="9731" max="9734" width="15.7265625" style="579" customWidth="1"/>
    <col min="9735" max="9984" width="6.90625" style="579"/>
    <col min="9985" max="9985" width="4.36328125" style="579" customWidth="1"/>
    <col min="9986" max="9986" width="33.08984375" style="579" customWidth="1"/>
    <col min="9987" max="9990" width="15.7265625" style="579" customWidth="1"/>
    <col min="9991" max="10240" width="6.90625" style="579"/>
    <col min="10241" max="10241" width="4.36328125" style="579" customWidth="1"/>
    <col min="10242" max="10242" width="33.08984375" style="579" customWidth="1"/>
    <col min="10243" max="10246" width="15.7265625" style="579" customWidth="1"/>
    <col min="10247" max="10496" width="6.90625" style="579"/>
    <col min="10497" max="10497" width="4.36328125" style="579" customWidth="1"/>
    <col min="10498" max="10498" width="33.08984375" style="579" customWidth="1"/>
    <col min="10499" max="10502" width="15.7265625" style="579" customWidth="1"/>
    <col min="10503" max="10752" width="6.90625" style="579"/>
    <col min="10753" max="10753" width="4.36328125" style="579" customWidth="1"/>
    <col min="10754" max="10754" width="33.08984375" style="579" customWidth="1"/>
    <col min="10755" max="10758" width="15.7265625" style="579" customWidth="1"/>
    <col min="10759" max="11008" width="6.90625" style="579"/>
    <col min="11009" max="11009" width="4.36328125" style="579" customWidth="1"/>
    <col min="11010" max="11010" width="33.08984375" style="579" customWidth="1"/>
    <col min="11011" max="11014" width="15.7265625" style="579" customWidth="1"/>
    <col min="11015" max="11264" width="6.90625" style="579"/>
    <col min="11265" max="11265" width="4.36328125" style="579" customWidth="1"/>
    <col min="11266" max="11266" width="33.08984375" style="579" customWidth="1"/>
    <col min="11267" max="11270" width="15.7265625" style="579" customWidth="1"/>
    <col min="11271" max="11520" width="6.90625" style="579"/>
    <col min="11521" max="11521" width="4.36328125" style="579" customWidth="1"/>
    <col min="11522" max="11522" width="33.08984375" style="579" customWidth="1"/>
    <col min="11523" max="11526" width="15.7265625" style="579" customWidth="1"/>
    <col min="11527" max="11776" width="6.90625" style="579"/>
    <col min="11777" max="11777" width="4.36328125" style="579" customWidth="1"/>
    <col min="11778" max="11778" width="33.08984375" style="579" customWidth="1"/>
    <col min="11779" max="11782" width="15.7265625" style="579" customWidth="1"/>
    <col min="11783" max="12032" width="6.90625" style="579"/>
    <col min="12033" max="12033" width="4.36328125" style="579" customWidth="1"/>
    <col min="12034" max="12034" width="33.08984375" style="579" customWidth="1"/>
    <col min="12035" max="12038" width="15.7265625" style="579" customWidth="1"/>
    <col min="12039" max="12288" width="6.90625" style="579"/>
    <col min="12289" max="12289" width="4.36328125" style="579" customWidth="1"/>
    <col min="12290" max="12290" width="33.08984375" style="579" customWidth="1"/>
    <col min="12291" max="12294" width="15.7265625" style="579" customWidth="1"/>
    <col min="12295" max="12544" width="6.90625" style="579"/>
    <col min="12545" max="12545" width="4.36328125" style="579" customWidth="1"/>
    <col min="12546" max="12546" width="33.08984375" style="579" customWidth="1"/>
    <col min="12547" max="12550" width="15.7265625" style="579" customWidth="1"/>
    <col min="12551" max="12800" width="6.90625" style="579"/>
    <col min="12801" max="12801" width="4.36328125" style="579" customWidth="1"/>
    <col min="12802" max="12802" width="33.08984375" style="579" customWidth="1"/>
    <col min="12803" max="12806" width="15.7265625" style="579" customWidth="1"/>
    <col min="12807" max="13056" width="6.90625" style="579"/>
    <col min="13057" max="13057" width="4.36328125" style="579" customWidth="1"/>
    <col min="13058" max="13058" width="33.08984375" style="579" customWidth="1"/>
    <col min="13059" max="13062" width="15.7265625" style="579" customWidth="1"/>
    <col min="13063" max="13312" width="6.90625" style="579"/>
    <col min="13313" max="13313" width="4.36328125" style="579" customWidth="1"/>
    <col min="13314" max="13314" width="33.08984375" style="579" customWidth="1"/>
    <col min="13315" max="13318" width="15.7265625" style="579" customWidth="1"/>
    <col min="13319" max="13568" width="6.90625" style="579"/>
    <col min="13569" max="13569" width="4.36328125" style="579" customWidth="1"/>
    <col min="13570" max="13570" width="33.08984375" style="579" customWidth="1"/>
    <col min="13571" max="13574" width="15.7265625" style="579" customWidth="1"/>
    <col min="13575" max="13824" width="6.90625" style="579"/>
    <col min="13825" max="13825" width="4.36328125" style="579" customWidth="1"/>
    <col min="13826" max="13826" width="33.08984375" style="579" customWidth="1"/>
    <col min="13827" max="13830" width="15.7265625" style="579" customWidth="1"/>
    <col min="13831" max="14080" width="6.90625" style="579"/>
    <col min="14081" max="14081" width="4.36328125" style="579" customWidth="1"/>
    <col min="14082" max="14082" width="33.08984375" style="579" customWidth="1"/>
    <col min="14083" max="14086" width="15.7265625" style="579" customWidth="1"/>
    <col min="14087" max="14336" width="6.90625" style="579"/>
    <col min="14337" max="14337" width="4.36328125" style="579" customWidth="1"/>
    <col min="14338" max="14338" width="33.08984375" style="579" customWidth="1"/>
    <col min="14339" max="14342" width="15.7265625" style="579" customWidth="1"/>
    <col min="14343" max="14592" width="6.90625" style="579"/>
    <col min="14593" max="14593" width="4.36328125" style="579" customWidth="1"/>
    <col min="14594" max="14594" width="33.08984375" style="579" customWidth="1"/>
    <col min="14595" max="14598" width="15.7265625" style="579" customWidth="1"/>
    <col min="14599" max="14848" width="6.90625" style="579"/>
    <col min="14849" max="14849" width="4.36328125" style="579" customWidth="1"/>
    <col min="14850" max="14850" width="33.08984375" style="579" customWidth="1"/>
    <col min="14851" max="14854" width="15.7265625" style="579" customWidth="1"/>
    <col min="14855" max="15104" width="6.90625" style="579"/>
    <col min="15105" max="15105" width="4.36328125" style="579" customWidth="1"/>
    <col min="15106" max="15106" width="33.08984375" style="579" customWidth="1"/>
    <col min="15107" max="15110" width="15.7265625" style="579" customWidth="1"/>
    <col min="15111" max="15360" width="6.90625" style="579"/>
    <col min="15361" max="15361" width="4.36328125" style="579" customWidth="1"/>
    <col min="15362" max="15362" width="33.08984375" style="579" customWidth="1"/>
    <col min="15363" max="15366" width="15.7265625" style="579" customWidth="1"/>
    <col min="15367" max="15616" width="6.90625" style="579"/>
    <col min="15617" max="15617" width="4.36328125" style="579" customWidth="1"/>
    <col min="15618" max="15618" width="33.08984375" style="579" customWidth="1"/>
    <col min="15619" max="15622" width="15.7265625" style="579" customWidth="1"/>
    <col min="15623" max="15872" width="6.90625" style="579"/>
    <col min="15873" max="15873" width="4.36328125" style="579" customWidth="1"/>
    <col min="15874" max="15874" width="33.08984375" style="579" customWidth="1"/>
    <col min="15875" max="15878" width="15.7265625" style="579" customWidth="1"/>
    <col min="15879" max="16128" width="6.90625" style="579"/>
    <col min="16129" max="16129" width="4.36328125" style="579" customWidth="1"/>
    <col min="16130" max="16130" width="33.08984375" style="579" customWidth="1"/>
    <col min="16131" max="16134" width="15.7265625" style="579" customWidth="1"/>
    <col min="16135" max="16384" width="6.90625" style="579"/>
  </cols>
  <sheetData>
    <row r="1" spans="1:6" ht="13.5" customHeight="1" x14ac:dyDescent="0.2">
      <c r="A1" s="576"/>
      <c r="B1" s="577"/>
      <c r="C1" s="577"/>
      <c r="D1" s="577"/>
      <c r="E1" s="577"/>
      <c r="F1" s="578" t="s">
        <v>372</v>
      </c>
    </row>
    <row r="2" spans="1:6" ht="18" customHeight="1" thickBot="1" x14ac:dyDescent="0.25">
      <c r="A2" s="845" t="s">
        <v>373</v>
      </c>
      <c r="B2" s="845"/>
      <c r="C2" s="845"/>
      <c r="D2" s="845"/>
      <c r="E2" s="845"/>
      <c r="F2" s="845"/>
    </row>
    <row r="3" spans="1:6" ht="13.5" customHeight="1" x14ac:dyDescent="0.2">
      <c r="A3" s="580" t="s">
        <v>179</v>
      </c>
      <c r="B3" s="581" t="s">
        <v>180</v>
      </c>
      <c r="C3" s="581" t="s">
        <v>181</v>
      </c>
      <c r="D3" s="581" t="s">
        <v>182</v>
      </c>
      <c r="E3" s="581" t="s">
        <v>183</v>
      </c>
      <c r="F3" s="582" t="s">
        <v>184</v>
      </c>
    </row>
    <row r="4" spans="1:6" ht="13.5" customHeight="1" x14ac:dyDescent="0.2">
      <c r="A4" s="583"/>
      <c r="B4" s="584" t="s">
        <v>185</v>
      </c>
      <c r="C4" s="585" t="s">
        <v>374</v>
      </c>
      <c r="D4" s="585" t="s">
        <v>375</v>
      </c>
      <c r="E4" s="585" t="s">
        <v>376</v>
      </c>
      <c r="F4" s="586"/>
    </row>
    <row r="5" spans="1:6" ht="14.25" customHeight="1" thickBot="1" x14ac:dyDescent="0.25">
      <c r="A5" s="587"/>
      <c r="B5" s="588" t="s">
        <v>189</v>
      </c>
      <c r="C5" s="589" t="s">
        <v>190</v>
      </c>
      <c r="D5" s="588" t="s">
        <v>190</v>
      </c>
      <c r="E5" s="588" t="s">
        <v>190</v>
      </c>
      <c r="F5" s="590" t="s">
        <v>190</v>
      </c>
    </row>
    <row r="6" spans="1:6" ht="13.5" customHeight="1" thickTop="1" x14ac:dyDescent="0.2">
      <c r="A6" s="591">
        <v>1</v>
      </c>
      <c r="B6" s="592" t="s">
        <v>191</v>
      </c>
      <c r="C6" s="593">
        <v>4806400</v>
      </c>
      <c r="D6" s="593">
        <v>5110100</v>
      </c>
      <c r="E6" s="593">
        <v>5378400</v>
      </c>
      <c r="F6" s="594">
        <v>15294900</v>
      </c>
    </row>
    <row r="7" spans="1:6" ht="13.5" customHeight="1" x14ac:dyDescent="0.2">
      <c r="A7" s="595">
        <v>2</v>
      </c>
      <c r="B7" s="596" t="s">
        <v>192</v>
      </c>
      <c r="C7" s="597">
        <v>80531800</v>
      </c>
      <c r="D7" s="597">
        <v>73079800</v>
      </c>
      <c r="E7" s="597">
        <v>77739400</v>
      </c>
      <c r="F7" s="598">
        <v>231351000</v>
      </c>
    </row>
    <row r="8" spans="1:6" ht="13.5" customHeight="1" x14ac:dyDescent="0.2">
      <c r="A8" s="595">
        <v>3</v>
      </c>
      <c r="B8" s="596" t="s">
        <v>194</v>
      </c>
      <c r="C8" s="597">
        <v>76995300</v>
      </c>
      <c r="D8" s="597">
        <v>53746600</v>
      </c>
      <c r="E8" s="597">
        <v>53639600</v>
      </c>
      <c r="F8" s="702">
        <f>SUM(C8:E8)</f>
        <v>184381500</v>
      </c>
    </row>
    <row r="9" spans="1:6" ht="13.5" customHeight="1" x14ac:dyDescent="0.2">
      <c r="A9" s="595"/>
      <c r="B9" s="703" t="s">
        <v>306</v>
      </c>
      <c r="C9" s="704">
        <v>782900</v>
      </c>
      <c r="D9" s="705">
        <v>1007800</v>
      </c>
      <c r="E9" s="705">
        <v>1067900</v>
      </c>
      <c r="F9" s="702">
        <f>SUM(C9:E9)</f>
        <v>2858600</v>
      </c>
    </row>
    <row r="10" spans="1:6" ht="13.5" customHeight="1" x14ac:dyDescent="0.2">
      <c r="A10" s="595">
        <v>4</v>
      </c>
      <c r="B10" s="596" t="s">
        <v>366</v>
      </c>
      <c r="C10" s="597">
        <v>75802200</v>
      </c>
      <c r="D10" s="597">
        <v>53242600</v>
      </c>
      <c r="E10" s="597">
        <v>69218800</v>
      </c>
      <c r="F10" s="598">
        <v>198263600</v>
      </c>
    </row>
    <row r="11" spans="1:6" ht="13.5" customHeight="1" x14ac:dyDescent="0.2">
      <c r="A11" s="595">
        <v>5</v>
      </c>
      <c r="B11" s="596" t="s">
        <v>196</v>
      </c>
      <c r="C11" s="597">
        <v>45917400</v>
      </c>
      <c r="D11" s="597">
        <v>33639900</v>
      </c>
      <c r="E11" s="597">
        <v>37066000</v>
      </c>
      <c r="F11" s="598">
        <v>116623300</v>
      </c>
    </row>
    <row r="12" spans="1:6" ht="13.5" customHeight="1" x14ac:dyDescent="0.2">
      <c r="A12" s="595">
        <v>6</v>
      </c>
      <c r="B12" s="596" t="s">
        <v>197</v>
      </c>
      <c r="C12" s="597">
        <v>203252900</v>
      </c>
      <c r="D12" s="597">
        <v>113823900</v>
      </c>
      <c r="E12" s="597">
        <v>125152600</v>
      </c>
      <c r="F12" s="598">
        <v>442229400</v>
      </c>
    </row>
    <row r="13" spans="1:6" ht="13.5" customHeight="1" x14ac:dyDescent="0.2">
      <c r="A13" s="595" t="s">
        <v>198</v>
      </c>
      <c r="B13" s="596"/>
      <c r="C13" s="705">
        <f>SUM(C7:C12)</f>
        <v>483282500</v>
      </c>
      <c r="D13" s="705">
        <f>SUM(D7:D12)</f>
        <v>328540600</v>
      </c>
      <c r="E13" s="705">
        <f>SUM(E7:E12)</f>
        <v>363884300</v>
      </c>
      <c r="F13" s="702">
        <f>SUM(F7:F12)</f>
        <v>1175707400</v>
      </c>
    </row>
    <row r="14" spans="1:6" ht="13.5" customHeight="1" thickBot="1" x14ac:dyDescent="0.25">
      <c r="A14" s="601" t="s">
        <v>199</v>
      </c>
      <c r="B14" s="602"/>
      <c r="C14" s="706">
        <f>SUM(C6,C13)</f>
        <v>488088900</v>
      </c>
      <c r="D14" s="706">
        <f>SUM(D6,D13)</f>
        <v>333650700</v>
      </c>
      <c r="E14" s="706">
        <f>SUM(E6,E13)</f>
        <v>369262700</v>
      </c>
      <c r="F14" s="707">
        <f>SUM(F6,F13)</f>
        <v>1191002300</v>
      </c>
    </row>
    <row r="15" spans="1:6" ht="13.5" customHeight="1" x14ac:dyDescent="0.2">
      <c r="A15" s="605">
        <v>7</v>
      </c>
      <c r="B15" s="606" t="s">
        <v>236</v>
      </c>
      <c r="C15" s="607">
        <v>609400</v>
      </c>
      <c r="D15" s="607">
        <v>994000</v>
      </c>
      <c r="E15" s="607">
        <v>784800</v>
      </c>
      <c r="F15" s="608">
        <v>2388200</v>
      </c>
    </row>
    <row r="16" spans="1:6" ht="13.5" customHeight="1" x14ac:dyDescent="0.2">
      <c r="A16" s="595">
        <v>8</v>
      </c>
      <c r="B16" s="596" t="s">
        <v>200</v>
      </c>
      <c r="C16" s="597">
        <v>2878200</v>
      </c>
      <c r="D16" s="597">
        <v>2966500</v>
      </c>
      <c r="E16" s="597">
        <v>2697500</v>
      </c>
      <c r="F16" s="598">
        <v>8542200</v>
      </c>
    </row>
    <row r="17" spans="1:6" ht="13.5" customHeight="1" x14ac:dyDescent="0.2">
      <c r="A17" s="595">
        <v>9</v>
      </c>
      <c r="B17" s="596" t="s">
        <v>237</v>
      </c>
      <c r="C17" s="597">
        <v>2718100</v>
      </c>
      <c r="D17" s="597">
        <v>2878400</v>
      </c>
      <c r="E17" s="597">
        <v>3211900</v>
      </c>
      <c r="F17" s="598">
        <v>8808400</v>
      </c>
    </row>
    <row r="18" spans="1:6" ht="13.5" customHeight="1" x14ac:dyDescent="0.2">
      <c r="A18" s="595">
        <v>10</v>
      </c>
      <c r="B18" s="596" t="s">
        <v>238</v>
      </c>
      <c r="C18" s="597">
        <v>510300</v>
      </c>
      <c r="D18" s="597">
        <v>643400</v>
      </c>
      <c r="E18" s="597">
        <v>527300</v>
      </c>
      <c r="F18" s="598">
        <v>1681000</v>
      </c>
    </row>
    <row r="19" spans="1:6" ht="13.5" customHeight="1" x14ac:dyDescent="0.2">
      <c r="A19" s="595">
        <v>11</v>
      </c>
      <c r="B19" s="596" t="s">
        <v>239</v>
      </c>
      <c r="C19" s="597">
        <v>2674900</v>
      </c>
      <c r="D19" s="597">
        <v>2222400</v>
      </c>
      <c r="E19" s="597">
        <v>2263600</v>
      </c>
      <c r="F19" s="598">
        <v>7160900</v>
      </c>
    </row>
    <row r="20" spans="1:6" ht="13.5" customHeight="1" x14ac:dyDescent="0.2">
      <c r="A20" s="595">
        <v>12</v>
      </c>
      <c r="B20" s="596" t="s">
        <v>240</v>
      </c>
      <c r="C20" s="597">
        <v>1274400</v>
      </c>
      <c r="D20" s="597">
        <v>962500</v>
      </c>
      <c r="E20" s="597">
        <v>915700</v>
      </c>
      <c r="F20" s="598">
        <v>3152600</v>
      </c>
    </row>
    <row r="21" spans="1:6" ht="13.5" customHeight="1" x14ac:dyDescent="0.2">
      <c r="A21" s="595">
        <v>13</v>
      </c>
      <c r="B21" s="596" t="s">
        <v>201</v>
      </c>
      <c r="C21" s="597">
        <v>2062200</v>
      </c>
      <c r="D21" s="597">
        <v>1760600</v>
      </c>
      <c r="E21" s="597">
        <v>1790600</v>
      </c>
      <c r="F21" s="598">
        <v>5613400</v>
      </c>
    </row>
    <row r="22" spans="1:6" ht="13.5" customHeight="1" x14ac:dyDescent="0.2">
      <c r="A22" s="595">
        <v>14</v>
      </c>
      <c r="B22" s="596" t="s">
        <v>241</v>
      </c>
      <c r="C22" s="597">
        <v>1196300</v>
      </c>
      <c r="D22" s="597">
        <v>1278200</v>
      </c>
      <c r="E22" s="597">
        <v>1053700</v>
      </c>
      <c r="F22" s="598">
        <v>3528200</v>
      </c>
    </row>
    <row r="23" spans="1:6" ht="13.5" customHeight="1" x14ac:dyDescent="0.2">
      <c r="A23" s="595">
        <v>15</v>
      </c>
      <c r="B23" s="596" t="s">
        <v>202</v>
      </c>
      <c r="C23" s="597">
        <v>175500</v>
      </c>
      <c r="D23" s="597">
        <v>670500</v>
      </c>
      <c r="E23" s="597">
        <v>666400</v>
      </c>
      <c r="F23" s="598">
        <v>1512400</v>
      </c>
    </row>
    <row r="24" spans="1:6" ht="13.5" customHeight="1" x14ac:dyDescent="0.2">
      <c r="A24" s="595">
        <v>16</v>
      </c>
      <c r="B24" s="596" t="s">
        <v>244</v>
      </c>
      <c r="C24" s="597"/>
      <c r="D24" s="597">
        <v>1770400</v>
      </c>
      <c r="E24" s="597">
        <v>1663400</v>
      </c>
      <c r="F24" s="598">
        <v>3433800</v>
      </c>
    </row>
    <row r="25" spans="1:6" ht="13.5" customHeight="1" x14ac:dyDescent="0.2">
      <c r="A25" s="595">
        <v>17</v>
      </c>
      <c r="B25" s="596" t="s">
        <v>246</v>
      </c>
      <c r="C25" s="597"/>
      <c r="D25" s="597">
        <v>1929500</v>
      </c>
      <c r="E25" s="597">
        <v>2884900</v>
      </c>
      <c r="F25" s="598">
        <v>4814400</v>
      </c>
    </row>
    <row r="26" spans="1:6" ht="13.5" customHeight="1" x14ac:dyDescent="0.2">
      <c r="A26" s="595">
        <v>18</v>
      </c>
      <c r="B26" s="596" t="s">
        <v>247</v>
      </c>
      <c r="C26" s="597"/>
      <c r="D26" s="597">
        <v>384700</v>
      </c>
      <c r="E26" s="597">
        <v>412300</v>
      </c>
      <c r="F26" s="598">
        <v>797000</v>
      </c>
    </row>
    <row r="27" spans="1:6" ht="13.5" customHeight="1" x14ac:dyDescent="0.2">
      <c r="A27" s="595">
        <v>19</v>
      </c>
      <c r="B27" s="596" t="s">
        <v>248</v>
      </c>
      <c r="C27" s="597">
        <v>1782900</v>
      </c>
      <c r="D27" s="597">
        <v>1430500</v>
      </c>
      <c r="E27" s="597">
        <v>1605800</v>
      </c>
      <c r="F27" s="598">
        <v>4819200</v>
      </c>
    </row>
    <row r="28" spans="1:6" ht="13.5" customHeight="1" x14ac:dyDescent="0.2">
      <c r="A28" s="595">
        <v>20</v>
      </c>
      <c r="B28" s="596" t="s">
        <v>250</v>
      </c>
      <c r="C28" s="597">
        <v>1963500</v>
      </c>
      <c r="D28" s="597">
        <v>1471200</v>
      </c>
      <c r="E28" s="597">
        <v>1704700</v>
      </c>
      <c r="F28" s="598">
        <v>5139400</v>
      </c>
    </row>
    <row r="29" spans="1:6" ht="13.5" customHeight="1" x14ac:dyDescent="0.2">
      <c r="A29" s="595">
        <v>21</v>
      </c>
      <c r="B29" s="596" t="s">
        <v>251</v>
      </c>
      <c r="C29" s="597">
        <v>1797900</v>
      </c>
      <c r="D29" s="597">
        <v>2298700</v>
      </c>
      <c r="E29" s="597">
        <v>2297400</v>
      </c>
      <c r="F29" s="598">
        <v>6394000</v>
      </c>
    </row>
    <row r="30" spans="1:6" ht="13.5" customHeight="1" thickBot="1" x14ac:dyDescent="0.25">
      <c r="A30" s="601" t="s">
        <v>203</v>
      </c>
      <c r="B30" s="602"/>
      <c r="C30" s="603">
        <v>19643600</v>
      </c>
      <c r="D30" s="603">
        <v>23661500</v>
      </c>
      <c r="E30" s="603">
        <v>24480000</v>
      </c>
      <c r="F30" s="604">
        <v>67785100</v>
      </c>
    </row>
    <row r="31" spans="1:6" ht="13.5" customHeight="1" x14ac:dyDescent="0.2">
      <c r="A31" s="605">
        <v>22</v>
      </c>
      <c r="B31" s="606" t="s">
        <v>204</v>
      </c>
      <c r="C31" s="607">
        <v>239900</v>
      </c>
      <c r="D31" s="607">
        <v>114000</v>
      </c>
      <c r="E31" s="607">
        <v>180500</v>
      </c>
      <c r="F31" s="608">
        <v>534400</v>
      </c>
    </row>
    <row r="32" spans="1:6" ht="13.5" customHeight="1" x14ac:dyDescent="0.2">
      <c r="A32" s="595">
        <v>23</v>
      </c>
      <c r="B32" s="596" t="s">
        <v>252</v>
      </c>
      <c r="C32" s="597">
        <v>555700</v>
      </c>
      <c r="D32" s="597">
        <v>565900</v>
      </c>
      <c r="E32" s="597">
        <v>532400</v>
      </c>
      <c r="F32" s="598">
        <v>1654000</v>
      </c>
    </row>
    <row r="33" spans="1:6" ht="13.5" customHeight="1" x14ac:dyDescent="0.2">
      <c r="A33" s="595">
        <v>24</v>
      </c>
      <c r="B33" s="596" t="s">
        <v>254</v>
      </c>
      <c r="C33" s="597">
        <v>1738800</v>
      </c>
      <c r="D33" s="597">
        <v>1421500</v>
      </c>
      <c r="E33" s="597">
        <v>1415100</v>
      </c>
      <c r="F33" s="598">
        <v>4575400</v>
      </c>
    </row>
    <row r="34" spans="1:6" ht="13.5" customHeight="1" x14ac:dyDescent="0.2">
      <c r="A34" s="595">
        <v>25</v>
      </c>
      <c r="B34" s="596" t="s">
        <v>255</v>
      </c>
      <c r="C34" s="597">
        <v>376700</v>
      </c>
      <c r="D34" s="597">
        <v>226400</v>
      </c>
      <c r="E34" s="597">
        <v>211500</v>
      </c>
      <c r="F34" s="598">
        <v>814600</v>
      </c>
    </row>
    <row r="35" spans="1:6" ht="13.5" customHeight="1" x14ac:dyDescent="0.2">
      <c r="A35" s="595">
        <v>26</v>
      </c>
      <c r="B35" s="596" t="s">
        <v>256</v>
      </c>
      <c r="C35" s="597">
        <v>704100</v>
      </c>
      <c r="D35" s="597">
        <v>774000</v>
      </c>
      <c r="E35" s="597">
        <v>872000</v>
      </c>
      <c r="F35" s="598">
        <v>2350100</v>
      </c>
    </row>
    <row r="36" spans="1:6" ht="13.5" customHeight="1" x14ac:dyDescent="0.2">
      <c r="A36" s="595">
        <v>27</v>
      </c>
      <c r="B36" s="596" t="s">
        <v>205</v>
      </c>
      <c r="C36" s="597">
        <v>285900</v>
      </c>
      <c r="D36" s="597">
        <v>1195000</v>
      </c>
      <c r="E36" s="597">
        <v>1441000</v>
      </c>
      <c r="F36" s="598">
        <v>2921900</v>
      </c>
    </row>
    <row r="37" spans="1:6" ht="13.5" customHeight="1" x14ac:dyDescent="0.2">
      <c r="A37" s="595">
        <v>28</v>
      </c>
      <c r="B37" s="596" t="s">
        <v>257</v>
      </c>
      <c r="C37" s="597">
        <v>63300</v>
      </c>
      <c r="D37" s="597">
        <v>56900</v>
      </c>
      <c r="E37" s="597">
        <v>52100</v>
      </c>
      <c r="F37" s="598">
        <v>172300</v>
      </c>
    </row>
    <row r="38" spans="1:6" ht="13.5" customHeight="1" x14ac:dyDescent="0.2">
      <c r="A38" s="595">
        <v>29</v>
      </c>
      <c r="B38" s="596" t="s">
        <v>258</v>
      </c>
      <c r="C38" s="597">
        <v>368200</v>
      </c>
      <c r="D38" s="597">
        <v>558600</v>
      </c>
      <c r="E38" s="597">
        <v>754100</v>
      </c>
      <c r="F38" s="598">
        <v>1680900</v>
      </c>
    </row>
    <row r="39" spans="1:6" ht="13.5" customHeight="1" x14ac:dyDescent="0.2">
      <c r="A39" s="595">
        <v>30</v>
      </c>
      <c r="B39" s="596" t="s">
        <v>259</v>
      </c>
      <c r="C39" s="597">
        <v>360200</v>
      </c>
      <c r="D39" s="597">
        <v>352300</v>
      </c>
      <c r="E39" s="597">
        <v>384200</v>
      </c>
      <c r="F39" s="598">
        <v>1096700</v>
      </c>
    </row>
    <row r="40" spans="1:6" ht="13.5" customHeight="1" x14ac:dyDescent="0.2">
      <c r="A40" s="595">
        <v>31</v>
      </c>
      <c r="B40" s="596" t="s">
        <v>327</v>
      </c>
      <c r="C40" s="597">
        <v>380700</v>
      </c>
      <c r="D40" s="597">
        <v>261900</v>
      </c>
      <c r="E40" s="597">
        <v>369300</v>
      </c>
      <c r="F40" s="598">
        <v>1011900</v>
      </c>
    </row>
    <row r="41" spans="1:6" ht="13.5" customHeight="1" x14ac:dyDescent="0.2">
      <c r="A41" s="595">
        <v>32</v>
      </c>
      <c r="B41" s="596" t="s">
        <v>260</v>
      </c>
      <c r="C41" s="597">
        <v>501500</v>
      </c>
      <c r="D41" s="597">
        <v>473700</v>
      </c>
      <c r="E41" s="597">
        <v>482100</v>
      </c>
      <c r="F41" s="598">
        <v>1457300</v>
      </c>
    </row>
    <row r="42" spans="1:6" ht="13.5" customHeight="1" x14ac:dyDescent="0.2">
      <c r="A42" s="595">
        <v>33</v>
      </c>
      <c r="B42" s="596" t="s">
        <v>261</v>
      </c>
      <c r="C42" s="597">
        <v>513100</v>
      </c>
      <c r="D42" s="597">
        <v>393100</v>
      </c>
      <c r="E42" s="597">
        <v>465000</v>
      </c>
      <c r="F42" s="598">
        <v>1371200</v>
      </c>
    </row>
    <row r="43" spans="1:6" ht="13.5" customHeight="1" x14ac:dyDescent="0.2">
      <c r="A43" s="595">
        <v>34</v>
      </c>
      <c r="B43" s="596" t="s">
        <v>206</v>
      </c>
      <c r="C43" s="597">
        <v>461400</v>
      </c>
      <c r="D43" s="597">
        <v>365800</v>
      </c>
      <c r="E43" s="597">
        <v>356700</v>
      </c>
      <c r="F43" s="598">
        <v>1183900</v>
      </c>
    </row>
    <row r="44" spans="1:6" ht="13.5" customHeight="1" x14ac:dyDescent="0.2">
      <c r="A44" s="595">
        <v>35</v>
      </c>
      <c r="B44" s="596" t="s">
        <v>207</v>
      </c>
      <c r="C44" s="597">
        <v>1943200</v>
      </c>
      <c r="D44" s="597">
        <v>2222100</v>
      </c>
      <c r="E44" s="597">
        <v>2555800</v>
      </c>
      <c r="F44" s="598">
        <v>6721100</v>
      </c>
    </row>
    <row r="45" spans="1:6" ht="13.5" customHeight="1" x14ac:dyDescent="0.2">
      <c r="A45" s="595">
        <v>36</v>
      </c>
      <c r="B45" s="596" t="s">
        <v>262</v>
      </c>
      <c r="C45" s="597">
        <v>811300</v>
      </c>
      <c r="D45" s="597">
        <v>1051300</v>
      </c>
      <c r="E45" s="597">
        <v>1048000</v>
      </c>
      <c r="F45" s="598">
        <v>2910600</v>
      </c>
    </row>
    <row r="46" spans="1:6" ht="13.5" customHeight="1" x14ac:dyDescent="0.2">
      <c r="A46" s="595">
        <v>37</v>
      </c>
      <c r="B46" s="596" t="s">
        <v>208</v>
      </c>
      <c r="C46" s="597">
        <v>2313700</v>
      </c>
      <c r="D46" s="597">
        <v>1540900</v>
      </c>
      <c r="E46" s="597">
        <v>1699000</v>
      </c>
      <c r="F46" s="598">
        <v>5553600</v>
      </c>
    </row>
    <row r="47" spans="1:6" ht="13.5" customHeight="1" x14ac:dyDescent="0.2">
      <c r="A47" s="595">
        <v>38</v>
      </c>
      <c r="B47" s="596" t="s">
        <v>209</v>
      </c>
      <c r="C47" s="597">
        <v>418900</v>
      </c>
      <c r="D47" s="597">
        <v>214100</v>
      </c>
      <c r="E47" s="597">
        <v>214500</v>
      </c>
      <c r="F47" s="598">
        <v>847500</v>
      </c>
    </row>
    <row r="48" spans="1:6" ht="13.5" customHeight="1" x14ac:dyDescent="0.2">
      <c r="A48" s="595">
        <v>39</v>
      </c>
      <c r="B48" s="596" t="s">
        <v>263</v>
      </c>
      <c r="C48" s="597">
        <v>1145800</v>
      </c>
      <c r="D48" s="597">
        <v>2547300</v>
      </c>
      <c r="E48" s="597">
        <v>1002900</v>
      </c>
      <c r="F48" s="598">
        <v>4696000</v>
      </c>
    </row>
    <row r="49" spans="1:6" ht="13.5" customHeight="1" x14ac:dyDescent="0.2">
      <c r="A49" s="595">
        <v>40</v>
      </c>
      <c r="B49" s="596" t="s">
        <v>264</v>
      </c>
      <c r="C49" s="597">
        <v>376300</v>
      </c>
      <c r="D49" s="597">
        <v>718600</v>
      </c>
      <c r="E49" s="597">
        <v>453500</v>
      </c>
      <c r="F49" s="598">
        <v>1548400</v>
      </c>
    </row>
    <row r="50" spans="1:6" ht="13.5" customHeight="1" x14ac:dyDescent="0.2">
      <c r="A50" s="595">
        <v>41</v>
      </c>
      <c r="B50" s="596" t="s">
        <v>210</v>
      </c>
      <c r="C50" s="597">
        <v>5109600</v>
      </c>
      <c r="D50" s="597">
        <v>4573700</v>
      </c>
      <c r="E50" s="597">
        <v>4112800</v>
      </c>
      <c r="F50" s="598">
        <v>13796100</v>
      </c>
    </row>
    <row r="51" spans="1:6" ht="13.5" customHeight="1" x14ac:dyDescent="0.2">
      <c r="A51" s="595">
        <v>42</v>
      </c>
      <c r="B51" s="596" t="s">
        <v>265</v>
      </c>
      <c r="C51" s="597">
        <v>646600</v>
      </c>
      <c r="D51" s="597">
        <v>761200</v>
      </c>
      <c r="E51" s="597">
        <v>647100</v>
      </c>
      <c r="F51" s="598">
        <v>2054900</v>
      </c>
    </row>
    <row r="52" spans="1:6" ht="13.5" customHeight="1" x14ac:dyDescent="0.2">
      <c r="A52" s="595">
        <v>43</v>
      </c>
      <c r="B52" s="596" t="s">
        <v>266</v>
      </c>
      <c r="C52" s="597">
        <v>402300</v>
      </c>
      <c r="D52" s="597">
        <v>415700</v>
      </c>
      <c r="E52" s="597">
        <v>399100</v>
      </c>
      <c r="F52" s="598">
        <v>1217100</v>
      </c>
    </row>
    <row r="53" spans="1:6" ht="13.5" customHeight="1" x14ac:dyDescent="0.2">
      <c r="A53" s="595">
        <v>44</v>
      </c>
      <c r="B53" s="596" t="s">
        <v>267</v>
      </c>
      <c r="C53" s="597">
        <v>941300</v>
      </c>
      <c r="D53" s="597">
        <v>967200</v>
      </c>
      <c r="E53" s="597">
        <v>842700</v>
      </c>
      <c r="F53" s="598">
        <v>2751200</v>
      </c>
    </row>
    <row r="54" spans="1:6" ht="13.5" customHeight="1" x14ac:dyDescent="0.2">
      <c r="A54" s="595">
        <v>45</v>
      </c>
      <c r="B54" s="596" t="s">
        <v>268</v>
      </c>
      <c r="C54" s="597">
        <v>798600</v>
      </c>
      <c r="D54" s="597">
        <v>1365800</v>
      </c>
      <c r="E54" s="597">
        <v>1079200</v>
      </c>
      <c r="F54" s="598">
        <v>3243600</v>
      </c>
    </row>
    <row r="55" spans="1:6" ht="13.5" customHeight="1" x14ac:dyDescent="0.2">
      <c r="A55" s="595">
        <v>46</v>
      </c>
      <c r="B55" s="596" t="s">
        <v>269</v>
      </c>
      <c r="C55" s="597">
        <v>1253900</v>
      </c>
      <c r="D55" s="597">
        <v>1202200</v>
      </c>
      <c r="E55" s="597">
        <v>1134900</v>
      </c>
      <c r="F55" s="598">
        <v>3591000</v>
      </c>
    </row>
    <row r="56" spans="1:6" ht="13.5" customHeight="1" x14ac:dyDescent="0.2">
      <c r="A56" s="595">
        <v>47</v>
      </c>
      <c r="B56" s="596" t="s">
        <v>270</v>
      </c>
      <c r="C56" s="597">
        <v>1005400</v>
      </c>
      <c r="D56" s="597">
        <v>931600</v>
      </c>
      <c r="E56" s="597">
        <v>847600</v>
      </c>
      <c r="F56" s="598">
        <v>2784600</v>
      </c>
    </row>
    <row r="57" spans="1:6" ht="13.5" customHeight="1" x14ac:dyDescent="0.2">
      <c r="A57" s="595">
        <v>48</v>
      </c>
      <c r="B57" s="596" t="s">
        <v>211</v>
      </c>
      <c r="C57" s="597">
        <v>1429700</v>
      </c>
      <c r="D57" s="597">
        <v>991300</v>
      </c>
      <c r="E57" s="597">
        <v>972400</v>
      </c>
      <c r="F57" s="598">
        <v>3393400</v>
      </c>
    </row>
    <row r="58" spans="1:6" ht="13.5" customHeight="1" x14ac:dyDescent="0.2">
      <c r="A58" s="595">
        <v>49</v>
      </c>
      <c r="B58" s="596" t="s">
        <v>212</v>
      </c>
      <c r="C58" s="597">
        <v>1865600</v>
      </c>
      <c r="D58" s="597">
        <v>2329900</v>
      </c>
      <c r="E58" s="597">
        <v>1494200</v>
      </c>
      <c r="F58" s="598">
        <v>5689700</v>
      </c>
    </row>
    <row r="59" spans="1:6" ht="13.5" customHeight="1" x14ac:dyDescent="0.2">
      <c r="A59" s="595">
        <v>50</v>
      </c>
      <c r="B59" s="596" t="s">
        <v>213</v>
      </c>
      <c r="C59" s="597">
        <v>2268800</v>
      </c>
      <c r="D59" s="597">
        <v>1776800</v>
      </c>
      <c r="E59" s="597">
        <v>1876200</v>
      </c>
      <c r="F59" s="598">
        <v>5921800</v>
      </c>
    </row>
    <row r="60" spans="1:6" ht="13.5" customHeight="1" x14ac:dyDescent="0.2">
      <c r="A60" s="595">
        <v>51</v>
      </c>
      <c r="B60" s="596" t="s">
        <v>214</v>
      </c>
      <c r="C60" s="597">
        <v>652400</v>
      </c>
      <c r="D60" s="597">
        <v>417200</v>
      </c>
      <c r="E60" s="597">
        <v>592900</v>
      </c>
      <c r="F60" s="598">
        <v>1662500</v>
      </c>
    </row>
    <row r="61" spans="1:6" ht="13.5" customHeight="1" x14ac:dyDescent="0.2">
      <c r="A61" s="595">
        <v>52</v>
      </c>
      <c r="B61" s="596" t="s">
        <v>215</v>
      </c>
      <c r="C61" s="597">
        <v>2076600</v>
      </c>
      <c r="D61" s="597">
        <v>2634800</v>
      </c>
      <c r="E61" s="597">
        <v>2888300</v>
      </c>
      <c r="F61" s="598">
        <v>7599700</v>
      </c>
    </row>
    <row r="62" spans="1:6" ht="13.5" customHeight="1" x14ac:dyDescent="0.2">
      <c r="A62" s="595">
        <v>53</v>
      </c>
      <c r="B62" s="596" t="s">
        <v>271</v>
      </c>
      <c r="C62" s="597">
        <v>163800</v>
      </c>
      <c r="D62" s="597">
        <v>310500</v>
      </c>
      <c r="E62" s="597">
        <v>201000</v>
      </c>
      <c r="F62" s="598">
        <v>675300</v>
      </c>
    </row>
    <row r="63" spans="1:6" ht="13.5" customHeight="1" x14ac:dyDescent="0.2">
      <c r="A63" s="595">
        <v>54</v>
      </c>
      <c r="B63" s="596" t="s">
        <v>216</v>
      </c>
      <c r="C63" s="597">
        <v>329100</v>
      </c>
      <c r="D63" s="597">
        <v>219100</v>
      </c>
      <c r="E63" s="597">
        <v>277700</v>
      </c>
      <c r="F63" s="598">
        <v>825900</v>
      </c>
    </row>
    <row r="64" spans="1:6" ht="13.5" customHeight="1" x14ac:dyDescent="0.2">
      <c r="A64" s="595">
        <v>55</v>
      </c>
      <c r="B64" s="596" t="s">
        <v>272</v>
      </c>
      <c r="C64" s="597">
        <v>340500</v>
      </c>
      <c r="D64" s="597">
        <v>413000</v>
      </c>
      <c r="E64" s="597">
        <v>431200</v>
      </c>
      <c r="F64" s="598">
        <v>1184700</v>
      </c>
    </row>
    <row r="65" spans="1:6" ht="13.5" customHeight="1" x14ac:dyDescent="0.2">
      <c r="A65" s="595">
        <v>56</v>
      </c>
      <c r="B65" s="596" t="s">
        <v>217</v>
      </c>
      <c r="C65" s="597">
        <v>813000</v>
      </c>
      <c r="D65" s="597">
        <v>895100</v>
      </c>
      <c r="E65" s="597">
        <v>749100</v>
      </c>
      <c r="F65" s="598">
        <v>2457200</v>
      </c>
    </row>
    <row r="66" spans="1:6" ht="13.5" customHeight="1" x14ac:dyDescent="0.2">
      <c r="A66" s="595">
        <v>57</v>
      </c>
      <c r="B66" s="596" t="s">
        <v>273</v>
      </c>
      <c r="C66" s="597"/>
      <c r="D66" s="597">
        <v>682100</v>
      </c>
      <c r="E66" s="597">
        <v>986900</v>
      </c>
      <c r="F66" s="598">
        <v>1669000</v>
      </c>
    </row>
    <row r="67" spans="1:6" ht="13.5" customHeight="1" x14ac:dyDescent="0.2">
      <c r="A67" s="595">
        <v>58</v>
      </c>
      <c r="B67" s="596" t="s">
        <v>274</v>
      </c>
      <c r="C67" s="597">
        <v>218400</v>
      </c>
      <c r="D67" s="597">
        <v>294600</v>
      </c>
      <c r="E67" s="597">
        <v>371300</v>
      </c>
      <c r="F67" s="598">
        <v>884300</v>
      </c>
    </row>
    <row r="68" spans="1:6" ht="13.5" customHeight="1" x14ac:dyDescent="0.2">
      <c r="A68" s="595">
        <v>59</v>
      </c>
      <c r="B68" s="596" t="s">
        <v>276</v>
      </c>
      <c r="C68" s="597">
        <v>245000</v>
      </c>
      <c r="D68" s="597">
        <v>202600</v>
      </c>
      <c r="E68" s="597">
        <v>270600</v>
      </c>
      <c r="F68" s="598">
        <v>718200</v>
      </c>
    </row>
    <row r="69" spans="1:6" ht="13.5" customHeight="1" x14ac:dyDescent="0.2">
      <c r="A69" s="595">
        <v>60</v>
      </c>
      <c r="B69" s="596" t="s">
        <v>277</v>
      </c>
      <c r="C69" s="597">
        <v>734500</v>
      </c>
      <c r="D69" s="597">
        <v>708200</v>
      </c>
      <c r="E69" s="597">
        <v>695400</v>
      </c>
      <c r="F69" s="598">
        <v>2138100</v>
      </c>
    </row>
    <row r="70" spans="1:6" ht="13.5" customHeight="1" x14ac:dyDescent="0.2">
      <c r="A70" s="595">
        <v>61</v>
      </c>
      <c r="B70" s="596" t="s">
        <v>278</v>
      </c>
      <c r="C70" s="597"/>
      <c r="D70" s="597">
        <v>171800</v>
      </c>
      <c r="E70" s="597">
        <v>137100</v>
      </c>
      <c r="F70" s="598">
        <v>308900</v>
      </c>
    </row>
    <row r="71" spans="1:6" ht="13.5" customHeight="1" x14ac:dyDescent="0.2">
      <c r="A71" s="595">
        <v>62</v>
      </c>
      <c r="B71" s="596" t="s">
        <v>218</v>
      </c>
      <c r="C71" s="597">
        <v>909200</v>
      </c>
      <c r="D71" s="597">
        <v>996800</v>
      </c>
      <c r="E71" s="597">
        <v>1418300</v>
      </c>
      <c r="F71" s="598">
        <v>3324300</v>
      </c>
    </row>
    <row r="72" spans="1:6" ht="13.5" customHeight="1" x14ac:dyDescent="0.2">
      <c r="A72" s="595">
        <v>63</v>
      </c>
      <c r="B72" s="596" t="s">
        <v>279</v>
      </c>
      <c r="C72" s="597">
        <v>1366800</v>
      </c>
      <c r="D72" s="597">
        <v>1316800</v>
      </c>
      <c r="E72" s="597">
        <v>2276500</v>
      </c>
      <c r="F72" s="598">
        <v>4960100</v>
      </c>
    </row>
    <row r="73" spans="1:6" ht="13.5" customHeight="1" x14ac:dyDescent="0.2">
      <c r="A73" s="595">
        <v>64</v>
      </c>
      <c r="B73" s="596" t="s">
        <v>280</v>
      </c>
      <c r="C73" s="597">
        <v>1185400</v>
      </c>
      <c r="D73" s="597">
        <v>888100</v>
      </c>
      <c r="E73" s="597">
        <v>767000</v>
      </c>
      <c r="F73" s="598">
        <v>2840500</v>
      </c>
    </row>
    <row r="74" spans="1:6" ht="13.5" customHeight="1" x14ac:dyDescent="0.2">
      <c r="A74" s="595">
        <v>65</v>
      </c>
      <c r="B74" s="596" t="s">
        <v>281</v>
      </c>
      <c r="C74" s="597">
        <v>633400</v>
      </c>
      <c r="D74" s="597">
        <v>543300</v>
      </c>
      <c r="E74" s="597">
        <v>536100</v>
      </c>
      <c r="F74" s="598">
        <v>1712800</v>
      </c>
    </row>
    <row r="75" spans="1:6" ht="13.5" customHeight="1" x14ac:dyDescent="0.2">
      <c r="A75" s="595">
        <v>66</v>
      </c>
      <c r="B75" s="596" t="s">
        <v>282</v>
      </c>
      <c r="C75" s="597">
        <v>822500</v>
      </c>
      <c r="D75" s="597">
        <v>859800</v>
      </c>
      <c r="E75" s="597">
        <v>720200</v>
      </c>
      <c r="F75" s="598">
        <v>2402500</v>
      </c>
    </row>
    <row r="76" spans="1:6" ht="13.5" customHeight="1" x14ac:dyDescent="0.2">
      <c r="A76" s="595">
        <v>67</v>
      </c>
      <c r="B76" s="596" t="s">
        <v>283</v>
      </c>
      <c r="C76" s="597">
        <v>116200</v>
      </c>
      <c r="D76" s="597">
        <v>166800</v>
      </c>
      <c r="E76" s="597">
        <v>162400</v>
      </c>
      <c r="F76" s="598">
        <v>445400</v>
      </c>
    </row>
    <row r="77" spans="1:6" ht="13.5" customHeight="1" x14ac:dyDescent="0.2">
      <c r="A77" s="595">
        <v>68</v>
      </c>
      <c r="B77" s="596" t="s">
        <v>285</v>
      </c>
      <c r="C77" s="597">
        <v>1545500</v>
      </c>
      <c r="D77" s="597">
        <v>358400</v>
      </c>
      <c r="E77" s="597">
        <v>322800</v>
      </c>
      <c r="F77" s="598">
        <v>2226700</v>
      </c>
    </row>
    <row r="78" spans="1:6" ht="13.5" customHeight="1" x14ac:dyDescent="0.2">
      <c r="A78" s="595">
        <v>69</v>
      </c>
      <c r="B78" s="596" t="s">
        <v>286</v>
      </c>
      <c r="C78" s="597">
        <v>864900</v>
      </c>
      <c r="D78" s="597">
        <v>644800</v>
      </c>
      <c r="E78" s="597">
        <v>855700</v>
      </c>
      <c r="F78" s="598">
        <v>2365400</v>
      </c>
    </row>
    <row r="79" spans="1:6" ht="13.5" customHeight="1" x14ac:dyDescent="0.2">
      <c r="A79" s="595">
        <v>70</v>
      </c>
      <c r="B79" s="596" t="s">
        <v>219</v>
      </c>
      <c r="C79" s="597">
        <v>1614000</v>
      </c>
      <c r="D79" s="597">
        <v>1252600</v>
      </c>
      <c r="E79" s="597">
        <v>1357100</v>
      </c>
      <c r="F79" s="598">
        <v>4223700</v>
      </c>
    </row>
    <row r="80" spans="1:6" ht="13.5" customHeight="1" x14ac:dyDescent="0.2">
      <c r="A80" s="595">
        <v>71</v>
      </c>
      <c r="B80" s="596" t="s">
        <v>220</v>
      </c>
      <c r="C80" s="597">
        <v>1189200</v>
      </c>
      <c r="D80" s="597">
        <v>1147300</v>
      </c>
      <c r="E80" s="597">
        <v>1146800</v>
      </c>
      <c r="F80" s="598">
        <v>3483300</v>
      </c>
    </row>
    <row r="81" spans="1:6" ht="13.5" customHeight="1" x14ac:dyDescent="0.2">
      <c r="A81" s="595">
        <v>72</v>
      </c>
      <c r="B81" s="596" t="s">
        <v>221</v>
      </c>
      <c r="C81" s="597">
        <v>435100</v>
      </c>
      <c r="D81" s="597">
        <v>315900</v>
      </c>
      <c r="E81" s="597">
        <v>549200</v>
      </c>
      <c r="F81" s="598">
        <v>1300200</v>
      </c>
    </row>
    <row r="82" spans="1:6" ht="13.5" customHeight="1" x14ac:dyDescent="0.2">
      <c r="A82" s="595">
        <v>73</v>
      </c>
      <c r="B82" s="596" t="s">
        <v>222</v>
      </c>
      <c r="C82" s="597">
        <v>339600</v>
      </c>
      <c r="D82" s="597">
        <v>337800</v>
      </c>
      <c r="E82" s="597">
        <v>466300</v>
      </c>
      <c r="F82" s="598">
        <v>1143700</v>
      </c>
    </row>
    <row r="83" spans="1:6" ht="13.5" customHeight="1" x14ac:dyDescent="0.2">
      <c r="A83" s="595">
        <v>74</v>
      </c>
      <c r="B83" s="596" t="s">
        <v>223</v>
      </c>
      <c r="C83" s="597">
        <v>168200</v>
      </c>
      <c r="D83" s="597">
        <v>222400</v>
      </c>
      <c r="E83" s="597">
        <v>160700</v>
      </c>
      <c r="F83" s="598">
        <v>551300</v>
      </c>
    </row>
    <row r="84" spans="1:6" ht="13.5" customHeight="1" x14ac:dyDescent="0.2">
      <c r="A84" s="595">
        <v>75</v>
      </c>
      <c r="B84" s="596" t="s">
        <v>287</v>
      </c>
      <c r="C84" s="597">
        <v>996000</v>
      </c>
      <c r="D84" s="597">
        <v>842000</v>
      </c>
      <c r="E84" s="597">
        <v>814700</v>
      </c>
      <c r="F84" s="598">
        <v>2652700</v>
      </c>
    </row>
    <row r="85" spans="1:6" ht="13.5" customHeight="1" x14ac:dyDescent="0.2">
      <c r="A85" s="595">
        <v>76</v>
      </c>
      <c r="B85" s="596" t="s">
        <v>288</v>
      </c>
      <c r="C85" s="597">
        <v>573400</v>
      </c>
      <c r="D85" s="597">
        <v>467900</v>
      </c>
      <c r="E85" s="597">
        <v>440400</v>
      </c>
      <c r="F85" s="598">
        <v>1481700</v>
      </c>
    </row>
    <row r="86" spans="1:6" ht="13.5" customHeight="1" x14ac:dyDescent="0.2">
      <c r="A86" s="595">
        <v>77</v>
      </c>
      <c r="B86" s="596" t="s">
        <v>289</v>
      </c>
      <c r="C86" s="597">
        <v>531100</v>
      </c>
      <c r="D86" s="597">
        <v>319500</v>
      </c>
      <c r="E86" s="597">
        <v>332700</v>
      </c>
      <c r="F86" s="598">
        <v>1183300</v>
      </c>
    </row>
    <row r="87" spans="1:6" ht="13.5" customHeight="1" x14ac:dyDescent="0.2">
      <c r="A87" s="595">
        <v>78</v>
      </c>
      <c r="B87" s="596" t="s">
        <v>290</v>
      </c>
      <c r="C87" s="597">
        <v>345300</v>
      </c>
      <c r="D87" s="597">
        <v>334800</v>
      </c>
      <c r="E87" s="597">
        <v>398500</v>
      </c>
      <c r="F87" s="598">
        <v>1078600</v>
      </c>
    </row>
    <row r="88" spans="1:6" ht="13.5" customHeight="1" x14ac:dyDescent="0.2">
      <c r="A88" s="595">
        <v>79</v>
      </c>
      <c r="B88" s="596" t="s">
        <v>292</v>
      </c>
      <c r="C88" s="597">
        <v>648400</v>
      </c>
      <c r="D88" s="597">
        <v>165500</v>
      </c>
      <c r="E88" s="597">
        <v>486400</v>
      </c>
      <c r="F88" s="598">
        <v>1300300</v>
      </c>
    </row>
    <row r="89" spans="1:6" ht="13.5" customHeight="1" x14ac:dyDescent="0.2">
      <c r="A89" s="595">
        <v>80</v>
      </c>
      <c r="B89" s="596" t="s">
        <v>293</v>
      </c>
      <c r="C89" s="597">
        <v>462500</v>
      </c>
      <c r="D89" s="597">
        <v>429800</v>
      </c>
      <c r="E89" s="597">
        <v>357700</v>
      </c>
      <c r="F89" s="598">
        <v>1250000</v>
      </c>
    </row>
    <row r="90" spans="1:6" ht="13.5" customHeight="1" x14ac:dyDescent="0.2">
      <c r="A90" s="595">
        <v>81</v>
      </c>
      <c r="B90" s="596" t="s">
        <v>294</v>
      </c>
      <c r="C90" s="597">
        <v>461200</v>
      </c>
      <c r="D90" s="597">
        <v>366200</v>
      </c>
      <c r="E90" s="597">
        <v>411900</v>
      </c>
      <c r="F90" s="598">
        <v>1239300</v>
      </c>
    </row>
    <row r="91" spans="1:6" ht="13.5" customHeight="1" x14ac:dyDescent="0.2">
      <c r="A91" s="595" t="s">
        <v>224</v>
      </c>
      <c r="B91" s="596"/>
      <c r="C91" s="597">
        <v>50061700</v>
      </c>
      <c r="D91" s="597">
        <v>49294300</v>
      </c>
      <c r="E91" s="597">
        <v>49478800</v>
      </c>
      <c r="F91" s="598">
        <v>148834800</v>
      </c>
    </row>
    <row r="92" spans="1:6" ht="13.5" customHeight="1" thickBot="1" x14ac:dyDescent="0.25">
      <c r="A92" s="601" t="s">
        <v>225</v>
      </c>
      <c r="B92" s="602"/>
      <c r="C92" s="603">
        <v>69705300</v>
      </c>
      <c r="D92" s="603">
        <v>72955800</v>
      </c>
      <c r="E92" s="603">
        <v>73958800</v>
      </c>
      <c r="F92" s="604">
        <v>216619900</v>
      </c>
    </row>
    <row r="93" spans="1:6" ht="14.25" customHeight="1" thickBot="1" x14ac:dyDescent="0.25">
      <c r="A93" s="846" t="s">
        <v>226</v>
      </c>
      <c r="B93" s="847"/>
      <c r="C93" s="708">
        <f>SUM(C14,C92)</f>
        <v>557794200</v>
      </c>
      <c r="D93" s="708">
        <f>SUM(D14,D92)</f>
        <v>406606500</v>
      </c>
      <c r="E93" s="708">
        <f>SUM(E14,E92)</f>
        <v>443221500</v>
      </c>
      <c r="F93" s="709">
        <f>SUM(F14,F92)</f>
        <v>1407622200</v>
      </c>
    </row>
    <row r="94" spans="1:6" ht="13.5" thickBot="1" x14ac:dyDescent="0.25">
      <c r="A94" s="846" t="s">
        <v>328</v>
      </c>
      <c r="B94" s="847"/>
      <c r="C94" s="609">
        <v>276</v>
      </c>
      <c r="D94" s="609">
        <v>312</v>
      </c>
      <c r="E94" s="609">
        <v>354</v>
      </c>
      <c r="F94" s="610">
        <f>SUM(C94:E94)</f>
        <v>942</v>
      </c>
    </row>
    <row r="95" spans="1:6" ht="12.75" customHeight="1" x14ac:dyDescent="0.2"/>
    <row r="96" spans="1:6" ht="12.75" customHeight="1" x14ac:dyDescent="0.2"/>
  </sheetData>
  <mergeCells count="3">
    <mergeCell ref="A2:F2"/>
    <mergeCell ref="A93:B93"/>
    <mergeCell ref="A94:B94"/>
  </mergeCells>
  <phoneticPr fontId="3"/>
  <pageMargins left="1.1811023622047245" right="0.78740157480314965" top="0.31496062992125984" bottom="0" header="0.51181102362204722" footer="0.51181102362204722"/>
  <pageSetup paperSize="9" scale="68" fitToHeight="0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G130"/>
  <sheetViews>
    <sheetView workbookViewId="0"/>
  </sheetViews>
  <sheetFormatPr defaultColWidth="6.90625" defaultRowHeight="13" x14ac:dyDescent="0.2"/>
  <cols>
    <col min="1" max="1" width="4.36328125" style="579" customWidth="1"/>
    <col min="2" max="2" width="28.36328125" style="579" bestFit="1" customWidth="1"/>
    <col min="3" max="7" width="15.7265625" style="579" customWidth="1"/>
    <col min="8" max="256" width="6.90625" style="579"/>
    <col min="257" max="257" width="4.36328125" style="579" customWidth="1"/>
    <col min="258" max="258" width="28.36328125" style="579" bestFit="1" customWidth="1"/>
    <col min="259" max="263" width="15.7265625" style="579" customWidth="1"/>
    <col min="264" max="512" width="6.90625" style="579"/>
    <col min="513" max="513" width="4.36328125" style="579" customWidth="1"/>
    <col min="514" max="514" width="28.36328125" style="579" bestFit="1" customWidth="1"/>
    <col min="515" max="519" width="15.7265625" style="579" customWidth="1"/>
    <col min="520" max="768" width="6.90625" style="579"/>
    <col min="769" max="769" width="4.36328125" style="579" customWidth="1"/>
    <col min="770" max="770" width="28.36328125" style="579" bestFit="1" customWidth="1"/>
    <col min="771" max="775" width="15.7265625" style="579" customWidth="1"/>
    <col min="776" max="1024" width="6.90625" style="579"/>
    <col min="1025" max="1025" width="4.36328125" style="579" customWidth="1"/>
    <col min="1026" max="1026" width="28.36328125" style="579" bestFit="1" customWidth="1"/>
    <col min="1027" max="1031" width="15.7265625" style="579" customWidth="1"/>
    <col min="1032" max="1280" width="6.90625" style="579"/>
    <col min="1281" max="1281" width="4.36328125" style="579" customWidth="1"/>
    <col min="1282" max="1282" width="28.36328125" style="579" bestFit="1" customWidth="1"/>
    <col min="1283" max="1287" width="15.7265625" style="579" customWidth="1"/>
    <col min="1288" max="1536" width="6.90625" style="579"/>
    <col min="1537" max="1537" width="4.36328125" style="579" customWidth="1"/>
    <col min="1538" max="1538" width="28.36328125" style="579" bestFit="1" customWidth="1"/>
    <col min="1539" max="1543" width="15.7265625" style="579" customWidth="1"/>
    <col min="1544" max="1792" width="6.90625" style="579"/>
    <col min="1793" max="1793" width="4.36328125" style="579" customWidth="1"/>
    <col min="1794" max="1794" width="28.36328125" style="579" bestFit="1" customWidth="1"/>
    <col min="1795" max="1799" width="15.7265625" style="579" customWidth="1"/>
    <col min="1800" max="2048" width="6.90625" style="579"/>
    <col min="2049" max="2049" width="4.36328125" style="579" customWidth="1"/>
    <col min="2050" max="2050" width="28.36328125" style="579" bestFit="1" customWidth="1"/>
    <col min="2051" max="2055" width="15.7265625" style="579" customWidth="1"/>
    <col min="2056" max="2304" width="6.90625" style="579"/>
    <col min="2305" max="2305" width="4.36328125" style="579" customWidth="1"/>
    <col min="2306" max="2306" width="28.36328125" style="579" bestFit="1" customWidth="1"/>
    <col min="2307" max="2311" width="15.7265625" style="579" customWidth="1"/>
    <col min="2312" max="2560" width="6.90625" style="579"/>
    <col min="2561" max="2561" width="4.36328125" style="579" customWidth="1"/>
    <col min="2562" max="2562" width="28.36328125" style="579" bestFit="1" customWidth="1"/>
    <col min="2563" max="2567" width="15.7265625" style="579" customWidth="1"/>
    <col min="2568" max="2816" width="6.90625" style="579"/>
    <col min="2817" max="2817" width="4.36328125" style="579" customWidth="1"/>
    <col min="2818" max="2818" width="28.36328125" style="579" bestFit="1" customWidth="1"/>
    <col min="2819" max="2823" width="15.7265625" style="579" customWidth="1"/>
    <col min="2824" max="3072" width="6.90625" style="579"/>
    <col min="3073" max="3073" width="4.36328125" style="579" customWidth="1"/>
    <col min="3074" max="3074" width="28.36328125" style="579" bestFit="1" customWidth="1"/>
    <col min="3075" max="3079" width="15.7265625" style="579" customWidth="1"/>
    <col min="3080" max="3328" width="6.90625" style="579"/>
    <col min="3329" max="3329" width="4.36328125" style="579" customWidth="1"/>
    <col min="3330" max="3330" width="28.36328125" style="579" bestFit="1" customWidth="1"/>
    <col min="3331" max="3335" width="15.7265625" style="579" customWidth="1"/>
    <col min="3336" max="3584" width="6.90625" style="579"/>
    <col min="3585" max="3585" width="4.36328125" style="579" customWidth="1"/>
    <col min="3586" max="3586" width="28.36328125" style="579" bestFit="1" customWidth="1"/>
    <col min="3587" max="3591" width="15.7265625" style="579" customWidth="1"/>
    <col min="3592" max="3840" width="6.90625" style="579"/>
    <col min="3841" max="3841" width="4.36328125" style="579" customWidth="1"/>
    <col min="3842" max="3842" width="28.36328125" style="579" bestFit="1" customWidth="1"/>
    <col min="3843" max="3847" width="15.7265625" style="579" customWidth="1"/>
    <col min="3848" max="4096" width="6.90625" style="579"/>
    <col min="4097" max="4097" width="4.36328125" style="579" customWidth="1"/>
    <col min="4098" max="4098" width="28.36328125" style="579" bestFit="1" customWidth="1"/>
    <col min="4099" max="4103" width="15.7265625" style="579" customWidth="1"/>
    <col min="4104" max="4352" width="6.90625" style="579"/>
    <col min="4353" max="4353" width="4.36328125" style="579" customWidth="1"/>
    <col min="4354" max="4354" width="28.36328125" style="579" bestFit="1" customWidth="1"/>
    <col min="4355" max="4359" width="15.7265625" style="579" customWidth="1"/>
    <col min="4360" max="4608" width="6.90625" style="579"/>
    <col min="4609" max="4609" width="4.36328125" style="579" customWidth="1"/>
    <col min="4610" max="4610" width="28.36328125" style="579" bestFit="1" customWidth="1"/>
    <col min="4611" max="4615" width="15.7265625" style="579" customWidth="1"/>
    <col min="4616" max="4864" width="6.90625" style="579"/>
    <col min="4865" max="4865" width="4.36328125" style="579" customWidth="1"/>
    <col min="4866" max="4866" width="28.36328125" style="579" bestFit="1" customWidth="1"/>
    <col min="4867" max="4871" width="15.7265625" style="579" customWidth="1"/>
    <col min="4872" max="5120" width="6.90625" style="579"/>
    <col min="5121" max="5121" width="4.36328125" style="579" customWidth="1"/>
    <col min="5122" max="5122" width="28.36328125" style="579" bestFit="1" customWidth="1"/>
    <col min="5123" max="5127" width="15.7265625" style="579" customWidth="1"/>
    <col min="5128" max="5376" width="6.90625" style="579"/>
    <col min="5377" max="5377" width="4.36328125" style="579" customWidth="1"/>
    <col min="5378" max="5378" width="28.36328125" style="579" bestFit="1" customWidth="1"/>
    <col min="5379" max="5383" width="15.7265625" style="579" customWidth="1"/>
    <col min="5384" max="5632" width="6.90625" style="579"/>
    <col min="5633" max="5633" width="4.36328125" style="579" customWidth="1"/>
    <col min="5634" max="5634" width="28.36328125" style="579" bestFit="1" customWidth="1"/>
    <col min="5635" max="5639" width="15.7265625" style="579" customWidth="1"/>
    <col min="5640" max="5888" width="6.90625" style="579"/>
    <col min="5889" max="5889" width="4.36328125" style="579" customWidth="1"/>
    <col min="5890" max="5890" width="28.36328125" style="579" bestFit="1" customWidth="1"/>
    <col min="5891" max="5895" width="15.7265625" style="579" customWidth="1"/>
    <col min="5896" max="6144" width="6.90625" style="579"/>
    <col min="6145" max="6145" width="4.36328125" style="579" customWidth="1"/>
    <col min="6146" max="6146" width="28.36328125" style="579" bestFit="1" customWidth="1"/>
    <col min="6147" max="6151" width="15.7265625" style="579" customWidth="1"/>
    <col min="6152" max="6400" width="6.90625" style="579"/>
    <col min="6401" max="6401" width="4.36328125" style="579" customWidth="1"/>
    <col min="6402" max="6402" width="28.36328125" style="579" bestFit="1" customWidth="1"/>
    <col min="6403" max="6407" width="15.7265625" style="579" customWidth="1"/>
    <col min="6408" max="6656" width="6.90625" style="579"/>
    <col min="6657" max="6657" width="4.36328125" style="579" customWidth="1"/>
    <col min="6658" max="6658" width="28.36328125" style="579" bestFit="1" customWidth="1"/>
    <col min="6659" max="6663" width="15.7265625" style="579" customWidth="1"/>
    <col min="6664" max="6912" width="6.90625" style="579"/>
    <col min="6913" max="6913" width="4.36328125" style="579" customWidth="1"/>
    <col min="6914" max="6914" width="28.36328125" style="579" bestFit="1" customWidth="1"/>
    <col min="6915" max="6919" width="15.7265625" style="579" customWidth="1"/>
    <col min="6920" max="7168" width="6.90625" style="579"/>
    <col min="7169" max="7169" width="4.36328125" style="579" customWidth="1"/>
    <col min="7170" max="7170" width="28.36328125" style="579" bestFit="1" customWidth="1"/>
    <col min="7171" max="7175" width="15.7265625" style="579" customWidth="1"/>
    <col min="7176" max="7424" width="6.90625" style="579"/>
    <col min="7425" max="7425" width="4.36328125" style="579" customWidth="1"/>
    <col min="7426" max="7426" width="28.36328125" style="579" bestFit="1" customWidth="1"/>
    <col min="7427" max="7431" width="15.7265625" style="579" customWidth="1"/>
    <col min="7432" max="7680" width="6.90625" style="579"/>
    <col min="7681" max="7681" width="4.36328125" style="579" customWidth="1"/>
    <col min="7682" max="7682" width="28.36328125" style="579" bestFit="1" customWidth="1"/>
    <col min="7683" max="7687" width="15.7265625" style="579" customWidth="1"/>
    <col min="7688" max="7936" width="6.90625" style="579"/>
    <col min="7937" max="7937" width="4.36328125" style="579" customWidth="1"/>
    <col min="7938" max="7938" width="28.36328125" style="579" bestFit="1" customWidth="1"/>
    <col min="7939" max="7943" width="15.7265625" style="579" customWidth="1"/>
    <col min="7944" max="8192" width="6.90625" style="579"/>
    <col min="8193" max="8193" width="4.36328125" style="579" customWidth="1"/>
    <col min="8194" max="8194" width="28.36328125" style="579" bestFit="1" customWidth="1"/>
    <col min="8195" max="8199" width="15.7265625" style="579" customWidth="1"/>
    <col min="8200" max="8448" width="6.90625" style="579"/>
    <col min="8449" max="8449" width="4.36328125" style="579" customWidth="1"/>
    <col min="8450" max="8450" width="28.36328125" style="579" bestFit="1" customWidth="1"/>
    <col min="8451" max="8455" width="15.7265625" style="579" customWidth="1"/>
    <col min="8456" max="8704" width="6.90625" style="579"/>
    <col min="8705" max="8705" width="4.36328125" style="579" customWidth="1"/>
    <col min="8706" max="8706" width="28.36328125" style="579" bestFit="1" customWidth="1"/>
    <col min="8707" max="8711" width="15.7265625" style="579" customWidth="1"/>
    <col min="8712" max="8960" width="6.90625" style="579"/>
    <col min="8961" max="8961" width="4.36328125" style="579" customWidth="1"/>
    <col min="8962" max="8962" width="28.36328125" style="579" bestFit="1" customWidth="1"/>
    <col min="8963" max="8967" width="15.7265625" style="579" customWidth="1"/>
    <col min="8968" max="9216" width="6.90625" style="579"/>
    <col min="9217" max="9217" width="4.36328125" style="579" customWidth="1"/>
    <col min="9218" max="9218" width="28.36328125" style="579" bestFit="1" customWidth="1"/>
    <col min="9219" max="9223" width="15.7265625" style="579" customWidth="1"/>
    <col min="9224" max="9472" width="6.90625" style="579"/>
    <col min="9473" max="9473" width="4.36328125" style="579" customWidth="1"/>
    <col min="9474" max="9474" width="28.36328125" style="579" bestFit="1" customWidth="1"/>
    <col min="9475" max="9479" width="15.7265625" style="579" customWidth="1"/>
    <col min="9480" max="9728" width="6.90625" style="579"/>
    <col min="9729" max="9729" width="4.36328125" style="579" customWidth="1"/>
    <col min="9730" max="9730" width="28.36328125" style="579" bestFit="1" customWidth="1"/>
    <col min="9731" max="9735" width="15.7265625" style="579" customWidth="1"/>
    <col min="9736" max="9984" width="6.90625" style="579"/>
    <col min="9985" max="9985" width="4.36328125" style="579" customWidth="1"/>
    <col min="9986" max="9986" width="28.36328125" style="579" bestFit="1" customWidth="1"/>
    <col min="9987" max="9991" width="15.7265625" style="579" customWidth="1"/>
    <col min="9992" max="10240" width="6.90625" style="579"/>
    <col min="10241" max="10241" width="4.36328125" style="579" customWidth="1"/>
    <col min="10242" max="10242" width="28.36328125" style="579" bestFit="1" customWidth="1"/>
    <col min="10243" max="10247" width="15.7265625" style="579" customWidth="1"/>
    <col min="10248" max="10496" width="6.90625" style="579"/>
    <col min="10497" max="10497" width="4.36328125" style="579" customWidth="1"/>
    <col min="10498" max="10498" width="28.36328125" style="579" bestFit="1" customWidth="1"/>
    <col min="10499" max="10503" width="15.7265625" style="579" customWidth="1"/>
    <col min="10504" max="10752" width="6.90625" style="579"/>
    <col min="10753" max="10753" width="4.36328125" style="579" customWidth="1"/>
    <col min="10754" max="10754" width="28.36328125" style="579" bestFit="1" customWidth="1"/>
    <col min="10755" max="10759" width="15.7265625" style="579" customWidth="1"/>
    <col min="10760" max="11008" width="6.90625" style="579"/>
    <col min="11009" max="11009" width="4.36328125" style="579" customWidth="1"/>
    <col min="11010" max="11010" width="28.36328125" style="579" bestFit="1" customWidth="1"/>
    <col min="11011" max="11015" width="15.7265625" style="579" customWidth="1"/>
    <col min="11016" max="11264" width="6.90625" style="579"/>
    <col min="11265" max="11265" width="4.36328125" style="579" customWidth="1"/>
    <col min="11266" max="11266" width="28.36328125" style="579" bestFit="1" customWidth="1"/>
    <col min="11267" max="11271" width="15.7265625" style="579" customWidth="1"/>
    <col min="11272" max="11520" width="6.90625" style="579"/>
    <col min="11521" max="11521" width="4.36328125" style="579" customWidth="1"/>
    <col min="11522" max="11522" width="28.36328125" style="579" bestFit="1" customWidth="1"/>
    <col min="11523" max="11527" width="15.7265625" style="579" customWidth="1"/>
    <col min="11528" max="11776" width="6.90625" style="579"/>
    <col min="11777" max="11777" width="4.36328125" style="579" customWidth="1"/>
    <col min="11778" max="11778" width="28.36328125" style="579" bestFit="1" customWidth="1"/>
    <col min="11779" max="11783" width="15.7265625" style="579" customWidth="1"/>
    <col min="11784" max="12032" width="6.90625" style="579"/>
    <col min="12033" max="12033" width="4.36328125" style="579" customWidth="1"/>
    <col min="12034" max="12034" width="28.36328125" style="579" bestFit="1" customWidth="1"/>
    <col min="12035" max="12039" width="15.7265625" style="579" customWidth="1"/>
    <col min="12040" max="12288" width="6.90625" style="579"/>
    <col min="12289" max="12289" width="4.36328125" style="579" customWidth="1"/>
    <col min="12290" max="12290" width="28.36328125" style="579" bestFit="1" customWidth="1"/>
    <col min="12291" max="12295" width="15.7265625" style="579" customWidth="1"/>
    <col min="12296" max="12544" width="6.90625" style="579"/>
    <col min="12545" max="12545" width="4.36328125" style="579" customWidth="1"/>
    <col min="12546" max="12546" width="28.36328125" style="579" bestFit="1" customWidth="1"/>
    <col min="12547" max="12551" width="15.7265625" style="579" customWidth="1"/>
    <col min="12552" max="12800" width="6.90625" style="579"/>
    <col min="12801" max="12801" width="4.36328125" style="579" customWidth="1"/>
    <col min="12802" max="12802" width="28.36328125" style="579" bestFit="1" customWidth="1"/>
    <col min="12803" max="12807" width="15.7265625" style="579" customWidth="1"/>
    <col min="12808" max="13056" width="6.90625" style="579"/>
    <col min="13057" max="13057" width="4.36328125" style="579" customWidth="1"/>
    <col min="13058" max="13058" width="28.36328125" style="579" bestFit="1" customWidth="1"/>
    <col min="13059" max="13063" width="15.7265625" style="579" customWidth="1"/>
    <col min="13064" max="13312" width="6.90625" style="579"/>
    <col min="13313" max="13313" width="4.36328125" style="579" customWidth="1"/>
    <col min="13314" max="13314" width="28.36328125" style="579" bestFit="1" customWidth="1"/>
    <col min="13315" max="13319" width="15.7265625" style="579" customWidth="1"/>
    <col min="13320" max="13568" width="6.90625" style="579"/>
    <col min="13569" max="13569" width="4.36328125" style="579" customWidth="1"/>
    <col min="13570" max="13570" width="28.36328125" style="579" bestFit="1" customWidth="1"/>
    <col min="13571" max="13575" width="15.7265625" style="579" customWidth="1"/>
    <col min="13576" max="13824" width="6.90625" style="579"/>
    <col min="13825" max="13825" width="4.36328125" style="579" customWidth="1"/>
    <col min="13826" max="13826" width="28.36328125" style="579" bestFit="1" customWidth="1"/>
    <col min="13827" max="13831" width="15.7265625" style="579" customWidth="1"/>
    <col min="13832" max="14080" width="6.90625" style="579"/>
    <col min="14081" max="14081" width="4.36328125" style="579" customWidth="1"/>
    <col min="14082" max="14082" width="28.36328125" style="579" bestFit="1" customWidth="1"/>
    <col min="14083" max="14087" width="15.7265625" style="579" customWidth="1"/>
    <col min="14088" max="14336" width="6.90625" style="579"/>
    <col min="14337" max="14337" width="4.36328125" style="579" customWidth="1"/>
    <col min="14338" max="14338" width="28.36328125" style="579" bestFit="1" customWidth="1"/>
    <col min="14339" max="14343" width="15.7265625" style="579" customWidth="1"/>
    <col min="14344" max="14592" width="6.90625" style="579"/>
    <col min="14593" max="14593" width="4.36328125" style="579" customWidth="1"/>
    <col min="14594" max="14594" width="28.36328125" style="579" bestFit="1" customWidth="1"/>
    <col min="14595" max="14599" width="15.7265625" style="579" customWidth="1"/>
    <col min="14600" max="14848" width="6.90625" style="579"/>
    <col min="14849" max="14849" width="4.36328125" style="579" customWidth="1"/>
    <col min="14850" max="14850" width="28.36328125" style="579" bestFit="1" customWidth="1"/>
    <col min="14851" max="14855" width="15.7265625" style="579" customWidth="1"/>
    <col min="14856" max="15104" width="6.90625" style="579"/>
    <col min="15105" max="15105" width="4.36328125" style="579" customWidth="1"/>
    <col min="15106" max="15106" width="28.36328125" style="579" bestFit="1" customWidth="1"/>
    <col min="15107" max="15111" width="15.7265625" style="579" customWidth="1"/>
    <col min="15112" max="15360" width="6.90625" style="579"/>
    <col min="15361" max="15361" width="4.36328125" style="579" customWidth="1"/>
    <col min="15362" max="15362" width="28.36328125" style="579" bestFit="1" customWidth="1"/>
    <col min="15363" max="15367" width="15.7265625" style="579" customWidth="1"/>
    <col min="15368" max="15616" width="6.90625" style="579"/>
    <col min="15617" max="15617" width="4.36328125" style="579" customWidth="1"/>
    <col min="15618" max="15618" width="28.36328125" style="579" bestFit="1" customWidth="1"/>
    <col min="15619" max="15623" width="15.7265625" style="579" customWidth="1"/>
    <col min="15624" max="15872" width="6.90625" style="579"/>
    <col min="15873" max="15873" width="4.36328125" style="579" customWidth="1"/>
    <col min="15874" max="15874" width="28.36328125" style="579" bestFit="1" customWidth="1"/>
    <col min="15875" max="15879" width="15.7265625" style="579" customWidth="1"/>
    <col min="15880" max="16128" width="6.90625" style="579"/>
    <col min="16129" max="16129" width="4.36328125" style="579" customWidth="1"/>
    <col min="16130" max="16130" width="28.36328125" style="579" bestFit="1" customWidth="1"/>
    <col min="16131" max="16135" width="15.7265625" style="579" customWidth="1"/>
    <col min="16136" max="16384" width="6.90625" style="579"/>
  </cols>
  <sheetData>
    <row r="1" spans="1:7" ht="13.5" customHeight="1" x14ac:dyDescent="0.2">
      <c r="A1" s="576"/>
      <c r="B1" s="577"/>
      <c r="C1" s="577"/>
      <c r="D1" s="577"/>
      <c r="E1" s="577"/>
      <c r="F1" s="577"/>
      <c r="G1" s="578" t="s">
        <v>386</v>
      </c>
    </row>
    <row r="2" spans="1:7" ht="18" customHeight="1" thickBot="1" x14ac:dyDescent="0.25">
      <c r="A2" s="845" t="s">
        <v>387</v>
      </c>
      <c r="B2" s="845"/>
      <c r="C2" s="845"/>
      <c r="D2" s="845"/>
      <c r="E2" s="845"/>
      <c r="F2" s="845"/>
      <c r="G2" s="854"/>
    </row>
    <row r="3" spans="1:7" ht="13.5" customHeight="1" x14ac:dyDescent="0.2">
      <c r="A3" s="580" t="s">
        <v>179</v>
      </c>
      <c r="B3" s="581" t="s">
        <v>180</v>
      </c>
      <c r="C3" s="581" t="s">
        <v>181</v>
      </c>
      <c r="D3" s="581" t="s">
        <v>182</v>
      </c>
      <c r="E3" s="581" t="s">
        <v>183</v>
      </c>
      <c r="F3" s="581" t="s">
        <v>388</v>
      </c>
      <c r="G3" s="582" t="s">
        <v>184</v>
      </c>
    </row>
    <row r="4" spans="1:7" ht="13.5" customHeight="1" x14ac:dyDescent="0.2">
      <c r="A4" s="583"/>
      <c r="B4" s="584" t="s">
        <v>185</v>
      </c>
      <c r="C4" s="585" t="s">
        <v>389</v>
      </c>
      <c r="D4" s="585" t="s">
        <v>390</v>
      </c>
      <c r="E4" s="585" t="s">
        <v>391</v>
      </c>
      <c r="F4" s="585" t="s">
        <v>392</v>
      </c>
      <c r="G4" s="586"/>
    </row>
    <row r="5" spans="1:7" ht="14.25" customHeight="1" thickBot="1" x14ac:dyDescent="0.25">
      <c r="A5" s="587"/>
      <c r="B5" s="588" t="s">
        <v>189</v>
      </c>
      <c r="C5" s="589" t="s">
        <v>190</v>
      </c>
      <c r="D5" s="588" t="s">
        <v>190</v>
      </c>
      <c r="E5" s="588" t="s">
        <v>190</v>
      </c>
      <c r="F5" s="588" t="s">
        <v>190</v>
      </c>
      <c r="G5" s="590" t="s">
        <v>190</v>
      </c>
    </row>
    <row r="6" spans="1:7" ht="13.5" customHeight="1" thickTop="1" x14ac:dyDescent="0.2">
      <c r="A6" s="591">
        <v>1</v>
      </c>
      <c r="B6" s="592" t="s">
        <v>191</v>
      </c>
      <c r="C6" s="593">
        <v>14082200</v>
      </c>
      <c r="D6" s="593">
        <v>13446100</v>
      </c>
      <c r="E6" s="593">
        <v>21317400</v>
      </c>
      <c r="F6" s="593">
        <v>26004900</v>
      </c>
      <c r="G6" s="594">
        <v>74850600</v>
      </c>
    </row>
    <row r="7" spans="1:7" ht="13.5" customHeight="1" x14ac:dyDescent="0.2">
      <c r="A7" s="595">
        <v>2</v>
      </c>
      <c r="B7" s="596" t="s">
        <v>192</v>
      </c>
      <c r="C7" s="705">
        <v>193369600</v>
      </c>
      <c r="D7" s="705">
        <v>190725800</v>
      </c>
      <c r="E7" s="705">
        <v>216974700</v>
      </c>
      <c r="F7" s="705">
        <v>265180600</v>
      </c>
      <c r="G7" s="702">
        <v>866250700</v>
      </c>
    </row>
    <row r="8" spans="1:7" ht="13.5" customHeight="1" x14ac:dyDescent="0.2">
      <c r="A8" s="595">
        <v>3</v>
      </c>
      <c r="B8" s="596" t="s">
        <v>393</v>
      </c>
      <c r="C8" s="705">
        <v>146716000</v>
      </c>
      <c r="D8" s="705">
        <v>130744000</v>
      </c>
      <c r="E8" s="705">
        <v>117440500</v>
      </c>
      <c r="F8" s="705">
        <v>144066800</v>
      </c>
      <c r="G8" s="702">
        <v>538967300</v>
      </c>
    </row>
    <row r="9" spans="1:7" ht="13.5" customHeight="1" x14ac:dyDescent="0.2">
      <c r="A9" s="595">
        <v>4</v>
      </c>
      <c r="B9" s="596" t="s">
        <v>194</v>
      </c>
      <c r="C9" s="705">
        <v>110038600</v>
      </c>
      <c r="D9" s="705">
        <v>98044800</v>
      </c>
      <c r="E9" s="705">
        <v>102112700</v>
      </c>
      <c r="F9" s="705">
        <v>124129200</v>
      </c>
      <c r="G9" s="702">
        <v>434325300</v>
      </c>
    </row>
    <row r="10" spans="1:7" ht="13.5" customHeight="1" x14ac:dyDescent="0.2">
      <c r="A10" s="595"/>
      <c r="B10" s="596" t="s">
        <v>394</v>
      </c>
      <c r="C10" s="705">
        <v>1326000</v>
      </c>
      <c r="D10" s="705">
        <v>950400</v>
      </c>
      <c r="E10" s="705">
        <v>1221700</v>
      </c>
      <c r="F10" s="705">
        <v>1192700</v>
      </c>
      <c r="G10" s="598">
        <f>SUM(C10:F10)</f>
        <v>4690800</v>
      </c>
    </row>
    <row r="11" spans="1:7" ht="13.5" customHeight="1" x14ac:dyDescent="0.2">
      <c r="A11" s="595">
        <v>5</v>
      </c>
      <c r="B11" s="596" t="s">
        <v>196</v>
      </c>
      <c r="C11" s="705">
        <v>103824300</v>
      </c>
      <c r="D11" s="705">
        <v>88639100</v>
      </c>
      <c r="E11" s="705">
        <v>98760800</v>
      </c>
      <c r="F11" s="705">
        <v>126438300</v>
      </c>
      <c r="G11" s="702">
        <v>417662500</v>
      </c>
    </row>
    <row r="12" spans="1:7" ht="13.5" customHeight="1" x14ac:dyDescent="0.2">
      <c r="A12" s="595">
        <v>6</v>
      </c>
      <c r="B12" s="596" t="s">
        <v>197</v>
      </c>
      <c r="C12" s="705">
        <v>285144500</v>
      </c>
      <c r="D12" s="705">
        <v>250198900</v>
      </c>
      <c r="E12" s="705">
        <v>232195400</v>
      </c>
      <c r="F12" s="705">
        <v>291027100</v>
      </c>
      <c r="G12" s="702">
        <v>1058565900</v>
      </c>
    </row>
    <row r="13" spans="1:7" ht="13.5" customHeight="1" x14ac:dyDescent="0.2">
      <c r="A13" s="595" t="s">
        <v>198</v>
      </c>
      <c r="B13" s="596"/>
      <c r="C13" s="597">
        <f>SUM(C7:C12)</f>
        <v>840419000</v>
      </c>
      <c r="D13" s="597">
        <v>764734700</v>
      </c>
      <c r="E13" s="597">
        <v>774096900</v>
      </c>
      <c r="F13" s="597">
        <v>957890600</v>
      </c>
      <c r="G13" s="598">
        <v>3343145200</v>
      </c>
    </row>
    <row r="14" spans="1:7" ht="13.5" customHeight="1" thickBot="1" x14ac:dyDescent="0.25">
      <c r="A14" s="601" t="s">
        <v>199</v>
      </c>
      <c r="B14" s="602"/>
      <c r="C14" s="710">
        <f>SUM(C6:C12)</f>
        <v>854501200</v>
      </c>
      <c r="D14" s="710">
        <f>SUM(D6:D12)</f>
        <v>772749100</v>
      </c>
      <c r="E14" s="710">
        <f>SUM(E6:E12)</f>
        <v>790023200</v>
      </c>
      <c r="F14" s="710">
        <f>SUM(F6:F12)</f>
        <v>978039600</v>
      </c>
      <c r="G14" s="711">
        <f>SUM(G6:G12)</f>
        <v>3395313100</v>
      </c>
    </row>
    <row r="15" spans="1:7" ht="13.5" customHeight="1" x14ac:dyDescent="0.2">
      <c r="A15" s="605">
        <v>7</v>
      </c>
      <c r="B15" s="606" t="s">
        <v>233</v>
      </c>
      <c r="C15" s="607">
        <v>1330000</v>
      </c>
      <c r="D15" s="607">
        <v>877300</v>
      </c>
      <c r="E15" s="607">
        <v>1228400</v>
      </c>
      <c r="F15" s="607">
        <v>1752500</v>
      </c>
      <c r="G15" s="608">
        <v>5188200</v>
      </c>
    </row>
    <row r="16" spans="1:7" ht="13.5" customHeight="1" x14ac:dyDescent="0.2">
      <c r="A16" s="595">
        <v>8</v>
      </c>
      <c r="B16" s="596" t="s">
        <v>395</v>
      </c>
      <c r="C16" s="597">
        <v>1432700</v>
      </c>
      <c r="D16" s="597">
        <v>1966600</v>
      </c>
      <c r="E16" s="597">
        <v>2170500</v>
      </c>
      <c r="F16" s="597">
        <v>2968800</v>
      </c>
      <c r="G16" s="598">
        <v>8538600</v>
      </c>
    </row>
    <row r="17" spans="1:7" ht="13.5" customHeight="1" x14ac:dyDescent="0.2">
      <c r="A17" s="595">
        <v>9</v>
      </c>
      <c r="B17" s="596" t="s">
        <v>396</v>
      </c>
      <c r="C17" s="597">
        <v>6810700</v>
      </c>
      <c r="D17" s="597">
        <v>6418000</v>
      </c>
      <c r="E17" s="597">
        <v>8716900</v>
      </c>
      <c r="F17" s="597">
        <v>11562700</v>
      </c>
      <c r="G17" s="598">
        <v>33508300</v>
      </c>
    </row>
    <row r="18" spans="1:7" ht="13.5" customHeight="1" x14ac:dyDescent="0.2">
      <c r="A18" s="595">
        <v>10</v>
      </c>
      <c r="B18" s="596" t="s">
        <v>234</v>
      </c>
      <c r="C18" s="597">
        <v>2206200</v>
      </c>
      <c r="D18" s="597">
        <v>1893400</v>
      </c>
      <c r="E18" s="597">
        <v>2271800</v>
      </c>
      <c r="F18" s="597">
        <v>2616300</v>
      </c>
      <c r="G18" s="598">
        <v>8987700</v>
      </c>
    </row>
    <row r="19" spans="1:7" ht="13.5" customHeight="1" x14ac:dyDescent="0.2">
      <c r="A19" s="595">
        <v>11</v>
      </c>
      <c r="B19" s="596" t="s">
        <v>397</v>
      </c>
      <c r="C19" s="597">
        <v>2624700</v>
      </c>
      <c r="D19" s="597">
        <v>2785700</v>
      </c>
      <c r="E19" s="597">
        <v>4100700</v>
      </c>
      <c r="F19" s="597">
        <v>4250400</v>
      </c>
      <c r="G19" s="598">
        <v>13761500</v>
      </c>
    </row>
    <row r="20" spans="1:7" ht="13.5" customHeight="1" x14ac:dyDescent="0.2">
      <c r="A20" s="595">
        <v>12</v>
      </c>
      <c r="B20" s="596" t="s">
        <v>398</v>
      </c>
      <c r="C20" s="597">
        <v>3660600</v>
      </c>
      <c r="D20" s="597">
        <v>2738300</v>
      </c>
      <c r="E20" s="597">
        <v>3546900</v>
      </c>
      <c r="F20" s="597"/>
      <c r="G20" s="598">
        <v>9945800</v>
      </c>
    </row>
    <row r="21" spans="1:7" ht="13.5" customHeight="1" x14ac:dyDescent="0.2">
      <c r="A21" s="595">
        <v>13</v>
      </c>
      <c r="B21" s="596" t="s">
        <v>399</v>
      </c>
      <c r="C21" s="597">
        <v>8794000</v>
      </c>
      <c r="D21" s="597">
        <v>7881800</v>
      </c>
      <c r="E21" s="597">
        <v>9967700</v>
      </c>
      <c r="F21" s="597">
        <v>16805400</v>
      </c>
      <c r="G21" s="598">
        <v>43448900</v>
      </c>
    </row>
    <row r="22" spans="1:7" ht="13.5" customHeight="1" x14ac:dyDescent="0.2">
      <c r="A22" s="595">
        <v>14</v>
      </c>
      <c r="B22" s="596" t="s">
        <v>345</v>
      </c>
      <c r="C22" s="597">
        <v>4271300</v>
      </c>
      <c r="D22" s="597">
        <v>3680800</v>
      </c>
      <c r="E22" s="597">
        <v>5083500</v>
      </c>
      <c r="F22" s="597">
        <v>7051600</v>
      </c>
      <c r="G22" s="598">
        <v>20087200</v>
      </c>
    </row>
    <row r="23" spans="1:7" ht="13.5" customHeight="1" x14ac:dyDescent="0.2">
      <c r="A23" s="595">
        <v>15</v>
      </c>
      <c r="B23" s="596" t="s">
        <v>400</v>
      </c>
      <c r="C23" s="597">
        <v>5607600</v>
      </c>
      <c r="D23" s="597">
        <v>4785300</v>
      </c>
      <c r="E23" s="597">
        <v>6608000</v>
      </c>
      <c r="F23" s="597">
        <v>8700900</v>
      </c>
      <c r="G23" s="598">
        <v>25701800</v>
      </c>
    </row>
    <row r="24" spans="1:7" ht="13.5" customHeight="1" x14ac:dyDescent="0.2">
      <c r="A24" s="595">
        <v>16</v>
      </c>
      <c r="B24" s="596" t="s">
        <v>401</v>
      </c>
      <c r="C24" s="597">
        <v>8622900</v>
      </c>
      <c r="D24" s="597">
        <v>8189100</v>
      </c>
      <c r="E24" s="597">
        <v>9522500</v>
      </c>
      <c r="F24" s="597">
        <v>13633900</v>
      </c>
      <c r="G24" s="598">
        <v>39968400</v>
      </c>
    </row>
    <row r="25" spans="1:7" ht="13.5" customHeight="1" x14ac:dyDescent="0.2">
      <c r="A25" s="595">
        <v>17</v>
      </c>
      <c r="B25" s="596" t="s">
        <v>346</v>
      </c>
      <c r="C25" s="597">
        <v>8129600</v>
      </c>
      <c r="D25" s="597">
        <v>7513500</v>
      </c>
      <c r="E25" s="597">
        <v>9751500</v>
      </c>
      <c r="F25" s="597">
        <v>11472900</v>
      </c>
      <c r="G25" s="598">
        <v>36867500</v>
      </c>
    </row>
    <row r="26" spans="1:7" ht="13.5" customHeight="1" x14ac:dyDescent="0.2">
      <c r="A26" s="595">
        <v>18</v>
      </c>
      <c r="B26" s="596" t="s">
        <v>301</v>
      </c>
      <c r="C26" s="597">
        <v>11661700</v>
      </c>
      <c r="D26" s="597">
        <v>12154300</v>
      </c>
      <c r="E26" s="597">
        <v>15529000</v>
      </c>
      <c r="F26" s="597">
        <v>19632400</v>
      </c>
      <c r="G26" s="598">
        <v>58977400</v>
      </c>
    </row>
    <row r="27" spans="1:7" ht="13.5" customHeight="1" x14ac:dyDescent="0.2">
      <c r="A27" s="595">
        <v>19</v>
      </c>
      <c r="B27" s="596" t="s">
        <v>235</v>
      </c>
      <c r="C27" s="597"/>
      <c r="D27" s="597"/>
      <c r="E27" s="597">
        <v>2405400</v>
      </c>
      <c r="F27" s="597">
        <v>3721800</v>
      </c>
      <c r="G27" s="598">
        <v>6127200</v>
      </c>
    </row>
    <row r="28" spans="1:7" ht="13.5" customHeight="1" x14ac:dyDescent="0.2">
      <c r="A28" s="595">
        <v>20</v>
      </c>
      <c r="B28" s="596" t="s">
        <v>236</v>
      </c>
      <c r="C28" s="597">
        <v>3732600</v>
      </c>
      <c r="D28" s="597">
        <v>3643000</v>
      </c>
      <c r="E28" s="597">
        <v>3694300</v>
      </c>
      <c r="F28" s="597">
        <v>7101000</v>
      </c>
      <c r="G28" s="598">
        <v>18170900</v>
      </c>
    </row>
    <row r="29" spans="1:7" ht="13.5" customHeight="1" x14ac:dyDescent="0.2">
      <c r="A29" s="595">
        <v>21</v>
      </c>
      <c r="B29" s="596" t="s">
        <v>402</v>
      </c>
      <c r="C29" s="597">
        <v>7537100</v>
      </c>
      <c r="D29" s="597">
        <v>7155900</v>
      </c>
      <c r="E29" s="597">
        <v>12280100</v>
      </c>
      <c r="F29" s="597">
        <v>16725900</v>
      </c>
      <c r="G29" s="598">
        <v>43699000</v>
      </c>
    </row>
    <row r="30" spans="1:7" ht="13.5" customHeight="1" x14ac:dyDescent="0.2">
      <c r="A30" s="595">
        <v>22</v>
      </c>
      <c r="B30" s="596" t="s">
        <v>200</v>
      </c>
      <c r="C30" s="597">
        <v>5563500</v>
      </c>
      <c r="D30" s="597">
        <v>4328600</v>
      </c>
      <c r="E30" s="597">
        <v>5571400</v>
      </c>
      <c r="F30" s="597">
        <v>7734300</v>
      </c>
      <c r="G30" s="598">
        <v>23197800</v>
      </c>
    </row>
    <row r="31" spans="1:7" ht="13.5" customHeight="1" x14ac:dyDescent="0.2">
      <c r="A31" s="595">
        <v>23</v>
      </c>
      <c r="B31" s="596" t="s">
        <v>237</v>
      </c>
      <c r="C31" s="597">
        <v>7481400</v>
      </c>
      <c r="D31" s="597">
        <v>8126400</v>
      </c>
      <c r="E31" s="597">
        <v>7835800</v>
      </c>
      <c r="F31" s="597">
        <v>11926900</v>
      </c>
      <c r="G31" s="598">
        <v>35370500</v>
      </c>
    </row>
    <row r="32" spans="1:7" ht="13.5" customHeight="1" x14ac:dyDescent="0.2">
      <c r="A32" s="595">
        <v>24</v>
      </c>
      <c r="B32" s="596" t="s">
        <v>238</v>
      </c>
      <c r="C32" s="597">
        <v>2454500</v>
      </c>
      <c r="D32" s="597">
        <v>1604800</v>
      </c>
      <c r="E32" s="597">
        <v>2512300</v>
      </c>
      <c r="F32" s="597">
        <v>4112300</v>
      </c>
      <c r="G32" s="598">
        <v>10683900</v>
      </c>
    </row>
    <row r="33" spans="1:7" ht="13.5" customHeight="1" x14ac:dyDescent="0.2">
      <c r="A33" s="595">
        <v>25</v>
      </c>
      <c r="B33" s="596" t="s">
        <v>239</v>
      </c>
      <c r="C33" s="597">
        <v>5090700</v>
      </c>
      <c r="D33" s="597">
        <v>4370100</v>
      </c>
      <c r="E33" s="597">
        <v>5936600</v>
      </c>
      <c r="F33" s="597">
        <v>8323600</v>
      </c>
      <c r="G33" s="598">
        <v>23721000</v>
      </c>
    </row>
    <row r="34" spans="1:7" ht="13.5" customHeight="1" x14ac:dyDescent="0.2">
      <c r="A34" s="595">
        <v>26</v>
      </c>
      <c r="B34" s="596" t="s">
        <v>240</v>
      </c>
      <c r="C34" s="597">
        <v>4437600</v>
      </c>
      <c r="D34" s="597">
        <v>3928200</v>
      </c>
      <c r="E34" s="597">
        <v>6809000</v>
      </c>
      <c r="F34" s="597">
        <v>9678400</v>
      </c>
      <c r="G34" s="598">
        <v>24853200</v>
      </c>
    </row>
    <row r="35" spans="1:7" ht="13.5" customHeight="1" x14ac:dyDescent="0.2">
      <c r="A35" s="595">
        <v>27</v>
      </c>
      <c r="B35" s="596" t="s">
        <v>201</v>
      </c>
      <c r="C35" s="597">
        <v>3552500</v>
      </c>
      <c r="D35" s="597">
        <v>2891300</v>
      </c>
      <c r="E35" s="597">
        <v>3359600</v>
      </c>
      <c r="F35" s="597">
        <v>5128700</v>
      </c>
      <c r="G35" s="598">
        <v>14932100</v>
      </c>
    </row>
    <row r="36" spans="1:7" ht="13.5" customHeight="1" x14ac:dyDescent="0.2">
      <c r="A36" s="595">
        <v>28</v>
      </c>
      <c r="B36" s="596" t="s">
        <v>403</v>
      </c>
      <c r="C36" s="597">
        <v>4988700</v>
      </c>
      <c r="D36" s="597">
        <v>5824000</v>
      </c>
      <c r="E36" s="597">
        <v>6197500</v>
      </c>
      <c r="F36" s="597">
        <v>7807900</v>
      </c>
      <c r="G36" s="598">
        <v>24818100</v>
      </c>
    </row>
    <row r="37" spans="1:7" ht="13.5" customHeight="1" x14ac:dyDescent="0.2">
      <c r="A37" s="595">
        <v>29</v>
      </c>
      <c r="B37" s="596" t="s">
        <v>241</v>
      </c>
      <c r="C37" s="597">
        <v>2849200</v>
      </c>
      <c r="D37" s="597">
        <v>2352200</v>
      </c>
      <c r="E37" s="597">
        <v>2447900</v>
      </c>
      <c r="F37" s="597">
        <v>4597400</v>
      </c>
      <c r="G37" s="598">
        <v>12246700</v>
      </c>
    </row>
    <row r="38" spans="1:7" ht="13.5" customHeight="1" x14ac:dyDescent="0.2">
      <c r="A38" s="595">
        <v>30</v>
      </c>
      <c r="B38" s="596" t="s">
        <v>242</v>
      </c>
      <c r="C38" s="597"/>
      <c r="D38" s="597"/>
      <c r="E38" s="597">
        <v>3462600</v>
      </c>
      <c r="F38" s="597">
        <v>3648600</v>
      </c>
      <c r="G38" s="598">
        <v>7111200</v>
      </c>
    </row>
    <row r="39" spans="1:7" ht="13.5" customHeight="1" x14ac:dyDescent="0.2">
      <c r="A39" s="595">
        <v>31</v>
      </c>
      <c r="B39" s="596" t="s">
        <v>243</v>
      </c>
      <c r="C39" s="597">
        <v>5223700</v>
      </c>
      <c r="D39" s="597">
        <v>5280200</v>
      </c>
      <c r="E39" s="597">
        <v>6194800</v>
      </c>
      <c r="F39" s="597">
        <v>8035000</v>
      </c>
      <c r="G39" s="598">
        <v>24733700</v>
      </c>
    </row>
    <row r="40" spans="1:7" ht="13.5" customHeight="1" x14ac:dyDescent="0.2">
      <c r="A40" s="595">
        <v>32</v>
      </c>
      <c r="B40" s="596" t="s">
        <v>302</v>
      </c>
      <c r="C40" s="597">
        <v>5154700</v>
      </c>
      <c r="D40" s="597">
        <v>4018700</v>
      </c>
      <c r="E40" s="597">
        <v>5309600</v>
      </c>
      <c r="F40" s="597">
        <v>7271800</v>
      </c>
      <c r="G40" s="598">
        <v>21754800</v>
      </c>
    </row>
    <row r="41" spans="1:7" ht="13.5" customHeight="1" x14ac:dyDescent="0.2">
      <c r="A41" s="595">
        <v>33</v>
      </c>
      <c r="B41" s="596" t="s">
        <v>202</v>
      </c>
      <c r="C41" s="597">
        <v>2172300</v>
      </c>
      <c r="D41" s="597">
        <v>1713300</v>
      </c>
      <c r="E41" s="597">
        <v>2806600</v>
      </c>
      <c r="F41" s="597">
        <v>4566000</v>
      </c>
      <c r="G41" s="598">
        <v>11258200</v>
      </c>
    </row>
    <row r="42" spans="1:7" ht="13.5" customHeight="1" x14ac:dyDescent="0.2">
      <c r="A42" s="595">
        <v>34</v>
      </c>
      <c r="B42" s="596" t="s">
        <v>244</v>
      </c>
      <c r="C42" s="597">
        <v>4854200</v>
      </c>
      <c r="D42" s="597">
        <v>3372500</v>
      </c>
      <c r="E42" s="597">
        <v>4199400</v>
      </c>
      <c r="F42" s="597">
        <v>5856900</v>
      </c>
      <c r="G42" s="598">
        <v>18283000</v>
      </c>
    </row>
    <row r="43" spans="1:7" ht="13.5" customHeight="1" x14ac:dyDescent="0.2">
      <c r="A43" s="595">
        <v>35</v>
      </c>
      <c r="B43" s="596" t="s">
        <v>246</v>
      </c>
      <c r="C43" s="597">
        <v>4526500</v>
      </c>
      <c r="D43" s="597">
        <v>4497300</v>
      </c>
      <c r="E43" s="597">
        <v>5031000</v>
      </c>
      <c r="F43" s="597">
        <v>7572100</v>
      </c>
      <c r="G43" s="598">
        <v>21626900</v>
      </c>
    </row>
    <row r="44" spans="1:7" ht="13.5" customHeight="1" x14ac:dyDescent="0.2">
      <c r="A44" s="595">
        <v>36</v>
      </c>
      <c r="B44" s="596" t="s">
        <v>247</v>
      </c>
      <c r="C44" s="597">
        <v>1089800</v>
      </c>
      <c r="D44" s="597">
        <v>1047700</v>
      </c>
      <c r="E44" s="597">
        <v>1373300</v>
      </c>
      <c r="F44" s="597">
        <v>2097400</v>
      </c>
      <c r="G44" s="598">
        <v>5608200</v>
      </c>
    </row>
    <row r="45" spans="1:7" ht="13.5" customHeight="1" x14ac:dyDescent="0.2">
      <c r="A45" s="595">
        <v>37</v>
      </c>
      <c r="B45" s="596" t="s">
        <v>404</v>
      </c>
      <c r="C45" s="597">
        <v>4423800</v>
      </c>
      <c r="D45" s="597">
        <v>3793400</v>
      </c>
      <c r="E45" s="597">
        <v>4135100</v>
      </c>
      <c r="F45" s="597">
        <v>6566900</v>
      </c>
      <c r="G45" s="598">
        <v>18919200</v>
      </c>
    </row>
    <row r="46" spans="1:7" ht="13.5" customHeight="1" x14ac:dyDescent="0.2">
      <c r="A46" s="595">
        <v>38</v>
      </c>
      <c r="B46" s="596" t="s">
        <v>405</v>
      </c>
      <c r="C46" s="597">
        <v>6448100</v>
      </c>
      <c r="D46" s="597">
        <v>5413800</v>
      </c>
      <c r="E46" s="597">
        <v>7660500</v>
      </c>
      <c r="F46" s="597">
        <v>9984700</v>
      </c>
      <c r="G46" s="598">
        <v>29507100</v>
      </c>
    </row>
    <row r="47" spans="1:7" ht="13.5" customHeight="1" x14ac:dyDescent="0.2">
      <c r="A47" s="595">
        <v>39</v>
      </c>
      <c r="B47" s="596" t="s">
        <v>248</v>
      </c>
      <c r="C47" s="597">
        <v>3786200</v>
      </c>
      <c r="D47" s="597">
        <v>3623100</v>
      </c>
      <c r="E47" s="597">
        <v>4946200</v>
      </c>
      <c r="F47" s="597">
        <v>6578700</v>
      </c>
      <c r="G47" s="598">
        <v>18934200</v>
      </c>
    </row>
    <row r="48" spans="1:7" ht="13.5" customHeight="1" x14ac:dyDescent="0.2">
      <c r="A48" s="595">
        <v>40</v>
      </c>
      <c r="B48" s="596" t="s">
        <v>249</v>
      </c>
      <c r="C48" s="597">
        <v>5375700</v>
      </c>
      <c r="D48" s="597">
        <v>4868400</v>
      </c>
      <c r="E48" s="597">
        <v>5849500</v>
      </c>
      <c r="F48" s="597">
        <v>8011800</v>
      </c>
      <c r="G48" s="598">
        <v>24105400</v>
      </c>
    </row>
    <row r="49" spans="1:7" ht="13.5" customHeight="1" x14ac:dyDescent="0.2">
      <c r="A49" s="595">
        <v>41</v>
      </c>
      <c r="B49" s="596" t="s">
        <v>303</v>
      </c>
      <c r="C49" s="597">
        <v>1216400</v>
      </c>
      <c r="D49" s="597">
        <v>703700</v>
      </c>
      <c r="E49" s="597">
        <v>955900</v>
      </c>
      <c r="F49" s="597">
        <v>1886300</v>
      </c>
      <c r="G49" s="598">
        <v>4762300</v>
      </c>
    </row>
    <row r="50" spans="1:7" ht="13.5" customHeight="1" x14ac:dyDescent="0.2">
      <c r="A50" s="595">
        <v>42</v>
      </c>
      <c r="B50" s="596" t="s">
        <v>250</v>
      </c>
      <c r="C50" s="597">
        <v>3597900</v>
      </c>
      <c r="D50" s="597">
        <v>4372600</v>
      </c>
      <c r="E50" s="597">
        <v>5252800</v>
      </c>
      <c r="F50" s="597">
        <v>7442700</v>
      </c>
      <c r="G50" s="598">
        <v>20666000</v>
      </c>
    </row>
    <row r="51" spans="1:7" ht="13.5" customHeight="1" x14ac:dyDescent="0.2">
      <c r="A51" s="595">
        <v>43</v>
      </c>
      <c r="B51" s="596" t="s">
        <v>251</v>
      </c>
      <c r="C51" s="597">
        <v>5134600</v>
      </c>
      <c r="D51" s="597">
        <v>4931000</v>
      </c>
      <c r="E51" s="597">
        <v>5421600</v>
      </c>
      <c r="F51" s="597">
        <v>10360000</v>
      </c>
      <c r="G51" s="598">
        <v>25847200</v>
      </c>
    </row>
    <row r="52" spans="1:7" ht="13.5" customHeight="1" x14ac:dyDescent="0.2">
      <c r="A52" s="595">
        <v>44</v>
      </c>
      <c r="B52" s="596" t="s">
        <v>304</v>
      </c>
      <c r="C52" s="597">
        <v>4076800</v>
      </c>
      <c r="D52" s="597">
        <v>3875100</v>
      </c>
      <c r="E52" s="597">
        <v>4941100</v>
      </c>
      <c r="F52" s="597">
        <v>7454300</v>
      </c>
      <c r="G52" s="598">
        <v>20347300</v>
      </c>
    </row>
    <row r="53" spans="1:7" ht="13.5" customHeight="1" thickBot="1" x14ac:dyDescent="0.25">
      <c r="A53" s="601" t="s">
        <v>203</v>
      </c>
      <c r="B53" s="602"/>
      <c r="C53" s="603">
        <v>169920500</v>
      </c>
      <c r="D53" s="603">
        <v>156619400</v>
      </c>
      <c r="E53" s="603">
        <v>205087300</v>
      </c>
      <c r="F53" s="603">
        <v>284639200</v>
      </c>
      <c r="G53" s="604">
        <v>816266400</v>
      </c>
    </row>
    <row r="54" spans="1:7" ht="13.5" customHeight="1" x14ac:dyDescent="0.2">
      <c r="A54" s="605">
        <v>45</v>
      </c>
      <c r="B54" s="606" t="s">
        <v>204</v>
      </c>
      <c r="C54" s="607">
        <v>218000</v>
      </c>
      <c r="D54" s="607">
        <v>471100</v>
      </c>
      <c r="E54" s="607">
        <v>492700</v>
      </c>
      <c r="F54" s="607">
        <v>561000</v>
      </c>
      <c r="G54" s="608">
        <v>1742800</v>
      </c>
    </row>
    <row r="55" spans="1:7" ht="13.5" customHeight="1" x14ac:dyDescent="0.2">
      <c r="A55" s="595">
        <v>46</v>
      </c>
      <c r="B55" s="596" t="s">
        <v>252</v>
      </c>
      <c r="C55" s="597">
        <v>1155700</v>
      </c>
      <c r="D55" s="597">
        <v>1060800</v>
      </c>
      <c r="E55" s="597">
        <v>1814000</v>
      </c>
      <c r="F55" s="597">
        <v>1692000</v>
      </c>
      <c r="G55" s="598">
        <v>5722500</v>
      </c>
    </row>
    <row r="56" spans="1:7" ht="13.5" customHeight="1" x14ac:dyDescent="0.2">
      <c r="A56" s="595">
        <v>47</v>
      </c>
      <c r="B56" s="596" t="s">
        <v>253</v>
      </c>
      <c r="C56" s="597">
        <v>1069700</v>
      </c>
      <c r="D56" s="597">
        <v>1009500</v>
      </c>
      <c r="E56" s="597">
        <v>1239100</v>
      </c>
      <c r="F56" s="597">
        <v>879500</v>
      </c>
      <c r="G56" s="598">
        <v>4197800</v>
      </c>
    </row>
    <row r="57" spans="1:7" ht="13.5" customHeight="1" x14ac:dyDescent="0.2">
      <c r="A57" s="595">
        <v>48</v>
      </c>
      <c r="B57" s="596" t="s">
        <v>254</v>
      </c>
      <c r="C57" s="597">
        <v>3394400</v>
      </c>
      <c r="D57" s="597">
        <v>2883300</v>
      </c>
      <c r="E57" s="597">
        <v>3546700</v>
      </c>
      <c r="F57" s="597">
        <v>5214700</v>
      </c>
      <c r="G57" s="598">
        <v>15039100</v>
      </c>
    </row>
    <row r="58" spans="1:7" ht="13.5" customHeight="1" x14ac:dyDescent="0.2">
      <c r="A58" s="595">
        <v>49</v>
      </c>
      <c r="B58" s="596" t="s">
        <v>255</v>
      </c>
      <c r="C58" s="597">
        <v>1562500</v>
      </c>
      <c r="D58" s="597">
        <v>1309800</v>
      </c>
      <c r="E58" s="597">
        <v>1710900</v>
      </c>
      <c r="F58" s="597">
        <v>2722900</v>
      </c>
      <c r="G58" s="598">
        <v>7306100</v>
      </c>
    </row>
    <row r="59" spans="1:7" ht="13.5" customHeight="1" x14ac:dyDescent="0.2">
      <c r="A59" s="595">
        <v>50</v>
      </c>
      <c r="B59" s="596" t="s">
        <v>256</v>
      </c>
      <c r="C59" s="597">
        <v>1551900</v>
      </c>
      <c r="D59" s="597">
        <v>1186700</v>
      </c>
      <c r="E59" s="597">
        <v>1693800</v>
      </c>
      <c r="F59" s="597">
        <v>2618600</v>
      </c>
      <c r="G59" s="598">
        <v>7051000</v>
      </c>
    </row>
    <row r="60" spans="1:7" ht="13.5" customHeight="1" x14ac:dyDescent="0.2">
      <c r="A60" s="595">
        <v>51</v>
      </c>
      <c r="B60" s="596" t="s">
        <v>205</v>
      </c>
      <c r="C60" s="597">
        <v>239800</v>
      </c>
      <c r="D60" s="597">
        <v>1052200</v>
      </c>
      <c r="E60" s="597">
        <v>508200</v>
      </c>
      <c r="F60" s="597">
        <v>1714900</v>
      </c>
      <c r="G60" s="598">
        <v>3515100</v>
      </c>
    </row>
    <row r="61" spans="1:7" ht="13.5" customHeight="1" x14ac:dyDescent="0.2">
      <c r="A61" s="595">
        <v>52</v>
      </c>
      <c r="B61" s="596" t="s">
        <v>257</v>
      </c>
      <c r="C61" s="597">
        <v>586600</v>
      </c>
      <c r="D61" s="597">
        <v>566700</v>
      </c>
      <c r="E61" s="597">
        <v>984800</v>
      </c>
      <c r="F61" s="597">
        <v>1003300</v>
      </c>
      <c r="G61" s="598">
        <v>3141400</v>
      </c>
    </row>
    <row r="62" spans="1:7" ht="13.5" customHeight="1" x14ac:dyDescent="0.2">
      <c r="A62" s="595">
        <v>53</v>
      </c>
      <c r="B62" s="596" t="s">
        <v>258</v>
      </c>
      <c r="C62" s="597">
        <v>1646000</v>
      </c>
      <c r="D62" s="597">
        <v>1357500</v>
      </c>
      <c r="E62" s="597">
        <v>1757600</v>
      </c>
      <c r="F62" s="597">
        <v>1839400</v>
      </c>
      <c r="G62" s="598">
        <v>6600500</v>
      </c>
    </row>
    <row r="63" spans="1:7" ht="13.5" customHeight="1" x14ac:dyDescent="0.2">
      <c r="A63" s="595">
        <v>54</v>
      </c>
      <c r="B63" s="596" t="s">
        <v>259</v>
      </c>
      <c r="C63" s="597">
        <v>1137100</v>
      </c>
      <c r="D63" s="597">
        <v>783500</v>
      </c>
      <c r="E63" s="597">
        <v>1066500</v>
      </c>
      <c r="F63" s="597">
        <v>2008000</v>
      </c>
      <c r="G63" s="598">
        <v>4995100</v>
      </c>
    </row>
    <row r="64" spans="1:7" ht="13.5" customHeight="1" x14ac:dyDescent="0.2">
      <c r="A64" s="595">
        <v>55</v>
      </c>
      <c r="B64" s="596" t="s">
        <v>406</v>
      </c>
      <c r="C64" s="597">
        <v>649600</v>
      </c>
      <c r="D64" s="597">
        <v>542700</v>
      </c>
      <c r="E64" s="597">
        <v>695500</v>
      </c>
      <c r="F64" s="597">
        <v>1130800</v>
      </c>
      <c r="G64" s="598">
        <v>3018600</v>
      </c>
    </row>
    <row r="65" spans="1:7" ht="13.5" customHeight="1" x14ac:dyDescent="0.2">
      <c r="A65" s="595">
        <v>56</v>
      </c>
      <c r="B65" s="596" t="s">
        <v>327</v>
      </c>
      <c r="C65" s="597">
        <v>571500</v>
      </c>
      <c r="D65" s="597">
        <v>551100</v>
      </c>
      <c r="E65" s="597">
        <v>591400</v>
      </c>
      <c r="F65" s="597">
        <v>847500</v>
      </c>
      <c r="G65" s="598">
        <v>2561500</v>
      </c>
    </row>
    <row r="66" spans="1:7" ht="13.5" customHeight="1" x14ac:dyDescent="0.2">
      <c r="A66" s="595">
        <v>57</v>
      </c>
      <c r="B66" s="596" t="s">
        <v>407</v>
      </c>
      <c r="C66" s="597">
        <v>457800</v>
      </c>
      <c r="D66" s="597">
        <v>207400</v>
      </c>
      <c r="E66" s="597">
        <v>452600</v>
      </c>
      <c r="F66" s="597">
        <v>774900</v>
      </c>
      <c r="G66" s="598">
        <v>1892700</v>
      </c>
    </row>
    <row r="67" spans="1:7" ht="13.5" customHeight="1" x14ac:dyDescent="0.2">
      <c r="A67" s="595">
        <v>58</v>
      </c>
      <c r="B67" s="596" t="s">
        <v>260</v>
      </c>
      <c r="C67" s="597">
        <v>762800</v>
      </c>
      <c r="D67" s="597">
        <v>814200</v>
      </c>
      <c r="E67" s="597">
        <v>1084800</v>
      </c>
      <c r="F67" s="597">
        <v>1233200</v>
      </c>
      <c r="G67" s="598">
        <v>3895000</v>
      </c>
    </row>
    <row r="68" spans="1:7" ht="13.5" customHeight="1" x14ac:dyDescent="0.2">
      <c r="A68" s="595">
        <v>59</v>
      </c>
      <c r="B68" s="596" t="s">
        <v>261</v>
      </c>
      <c r="C68" s="597">
        <v>1725400</v>
      </c>
      <c r="D68" s="597">
        <v>1558000</v>
      </c>
      <c r="E68" s="597">
        <v>1547800</v>
      </c>
      <c r="F68" s="597">
        <v>1932300</v>
      </c>
      <c r="G68" s="598">
        <v>6763500</v>
      </c>
    </row>
    <row r="69" spans="1:7" ht="13.5" customHeight="1" x14ac:dyDescent="0.2">
      <c r="A69" s="595">
        <v>60</v>
      </c>
      <c r="B69" s="596" t="s">
        <v>206</v>
      </c>
      <c r="C69" s="597">
        <v>876500</v>
      </c>
      <c r="D69" s="597">
        <v>759500</v>
      </c>
      <c r="E69" s="597">
        <v>1254200</v>
      </c>
      <c r="F69" s="597">
        <v>1463600</v>
      </c>
      <c r="G69" s="598">
        <v>4353800</v>
      </c>
    </row>
    <row r="70" spans="1:7" ht="13.5" customHeight="1" x14ac:dyDescent="0.2">
      <c r="A70" s="595">
        <v>61</v>
      </c>
      <c r="B70" s="596" t="s">
        <v>207</v>
      </c>
      <c r="C70" s="597">
        <v>5353600</v>
      </c>
      <c r="D70" s="597">
        <v>4806100</v>
      </c>
      <c r="E70" s="597">
        <v>7896400</v>
      </c>
      <c r="F70" s="597">
        <v>11021400</v>
      </c>
      <c r="G70" s="598">
        <v>29077500</v>
      </c>
    </row>
    <row r="71" spans="1:7" ht="13.5" customHeight="1" x14ac:dyDescent="0.2">
      <c r="A71" s="595">
        <v>62</v>
      </c>
      <c r="B71" s="596" t="s">
        <v>262</v>
      </c>
      <c r="C71" s="597">
        <v>2904600</v>
      </c>
      <c r="D71" s="597">
        <v>2615900</v>
      </c>
      <c r="E71" s="597">
        <v>3751700</v>
      </c>
      <c r="F71" s="597">
        <v>4767900</v>
      </c>
      <c r="G71" s="598">
        <v>14040100</v>
      </c>
    </row>
    <row r="72" spans="1:7" ht="13.5" customHeight="1" x14ac:dyDescent="0.2">
      <c r="A72" s="595">
        <v>63</v>
      </c>
      <c r="B72" s="596" t="s">
        <v>208</v>
      </c>
      <c r="C72" s="597">
        <v>6308500</v>
      </c>
      <c r="D72" s="597">
        <v>6155200</v>
      </c>
      <c r="E72" s="597">
        <v>8162100</v>
      </c>
      <c r="F72" s="597">
        <v>11819100</v>
      </c>
      <c r="G72" s="598">
        <v>32444900</v>
      </c>
    </row>
    <row r="73" spans="1:7" ht="13.5" customHeight="1" x14ac:dyDescent="0.2">
      <c r="A73" s="595">
        <v>64</v>
      </c>
      <c r="B73" s="596" t="s">
        <v>209</v>
      </c>
      <c r="C73" s="597">
        <v>2149800</v>
      </c>
      <c r="D73" s="597">
        <v>1521300</v>
      </c>
      <c r="E73" s="597">
        <v>2224800</v>
      </c>
      <c r="F73" s="597">
        <v>3081900</v>
      </c>
      <c r="G73" s="598">
        <v>8977800</v>
      </c>
    </row>
    <row r="74" spans="1:7" ht="13.5" customHeight="1" x14ac:dyDescent="0.2">
      <c r="A74" s="595">
        <v>65</v>
      </c>
      <c r="B74" s="596" t="s">
        <v>263</v>
      </c>
      <c r="C74" s="597">
        <v>2440400</v>
      </c>
      <c r="D74" s="597">
        <v>1896200</v>
      </c>
      <c r="E74" s="597">
        <v>2496400</v>
      </c>
      <c r="F74" s="597">
        <v>3232300</v>
      </c>
      <c r="G74" s="598">
        <v>10065300</v>
      </c>
    </row>
    <row r="75" spans="1:7" ht="13.5" customHeight="1" x14ac:dyDescent="0.2">
      <c r="A75" s="595">
        <v>66</v>
      </c>
      <c r="B75" s="596" t="s">
        <v>264</v>
      </c>
      <c r="C75" s="597">
        <v>2482100</v>
      </c>
      <c r="D75" s="597">
        <v>1098300</v>
      </c>
      <c r="E75" s="597">
        <v>2086000</v>
      </c>
      <c r="F75" s="597">
        <v>2507700</v>
      </c>
      <c r="G75" s="598">
        <v>8174100</v>
      </c>
    </row>
    <row r="76" spans="1:7" ht="13.5" customHeight="1" x14ac:dyDescent="0.2">
      <c r="A76" s="595">
        <v>67</v>
      </c>
      <c r="B76" s="596" t="s">
        <v>210</v>
      </c>
      <c r="C76" s="597">
        <v>8380700</v>
      </c>
      <c r="D76" s="597">
        <v>9140500</v>
      </c>
      <c r="E76" s="597">
        <v>9154600</v>
      </c>
      <c r="F76" s="597">
        <v>12104200</v>
      </c>
      <c r="G76" s="598">
        <v>38780000</v>
      </c>
    </row>
    <row r="77" spans="1:7" ht="13.5" customHeight="1" x14ac:dyDescent="0.2">
      <c r="A77" s="595">
        <v>68</v>
      </c>
      <c r="B77" s="596" t="s">
        <v>265</v>
      </c>
      <c r="C77" s="597">
        <v>1568800</v>
      </c>
      <c r="D77" s="597">
        <v>1387600</v>
      </c>
      <c r="E77" s="597">
        <v>1601700</v>
      </c>
      <c r="F77" s="597">
        <v>3442700</v>
      </c>
      <c r="G77" s="598">
        <v>8000800</v>
      </c>
    </row>
    <row r="78" spans="1:7" ht="13.5" customHeight="1" x14ac:dyDescent="0.2">
      <c r="A78" s="595">
        <v>69</v>
      </c>
      <c r="B78" s="596" t="s">
        <v>266</v>
      </c>
      <c r="C78" s="597">
        <v>1074700</v>
      </c>
      <c r="D78" s="597">
        <v>1847900</v>
      </c>
      <c r="E78" s="597">
        <v>1429300</v>
      </c>
      <c r="F78" s="597">
        <v>2171500</v>
      </c>
      <c r="G78" s="598">
        <v>6523400</v>
      </c>
    </row>
    <row r="79" spans="1:7" ht="13.5" customHeight="1" x14ac:dyDescent="0.2">
      <c r="A79" s="595">
        <v>70</v>
      </c>
      <c r="B79" s="596" t="s">
        <v>408</v>
      </c>
      <c r="C79" s="597">
        <v>683200</v>
      </c>
      <c r="D79" s="597">
        <v>489000</v>
      </c>
      <c r="E79" s="597">
        <v>752500</v>
      </c>
      <c r="F79" s="597">
        <v>1171800</v>
      </c>
      <c r="G79" s="598">
        <v>3096500</v>
      </c>
    </row>
    <row r="80" spans="1:7" ht="13.5" customHeight="1" x14ac:dyDescent="0.2">
      <c r="A80" s="595">
        <v>71</v>
      </c>
      <c r="B80" s="596" t="s">
        <v>267</v>
      </c>
      <c r="C80" s="597">
        <v>2689400</v>
      </c>
      <c r="D80" s="597">
        <v>1928800</v>
      </c>
      <c r="E80" s="597">
        <v>2343900</v>
      </c>
      <c r="F80" s="597">
        <v>2912000</v>
      </c>
      <c r="G80" s="598">
        <v>9874100</v>
      </c>
    </row>
    <row r="81" spans="1:7" ht="13.5" customHeight="1" x14ac:dyDescent="0.2">
      <c r="A81" s="595">
        <v>72</v>
      </c>
      <c r="B81" s="596" t="s">
        <v>268</v>
      </c>
      <c r="C81" s="597">
        <v>3058700</v>
      </c>
      <c r="D81" s="597">
        <v>2416700</v>
      </c>
      <c r="E81" s="597">
        <v>4214700</v>
      </c>
      <c r="F81" s="597">
        <v>5343100</v>
      </c>
      <c r="G81" s="598">
        <v>15033200</v>
      </c>
    </row>
    <row r="82" spans="1:7" ht="13.5" customHeight="1" x14ac:dyDescent="0.2">
      <c r="A82" s="595">
        <v>73</v>
      </c>
      <c r="B82" s="596" t="s">
        <v>269</v>
      </c>
      <c r="C82" s="597">
        <v>2318400</v>
      </c>
      <c r="D82" s="597">
        <v>1876500</v>
      </c>
      <c r="E82" s="597">
        <v>2548400</v>
      </c>
      <c r="F82" s="597">
        <v>3916600</v>
      </c>
      <c r="G82" s="598">
        <v>10659900</v>
      </c>
    </row>
    <row r="83" spans="1:7" ht="13.5" customHeight="1" x14ac:dyDescent="0.2">
      <c r="A83" s="595">
        <v>74</v>
      </c>
      <c r="B83" s="596" t="s">
        <v>270</v>
      </c>
      <c r="C83" s="597">
        <v>2114700</v>
      </c>
      <c r="D83" s="597">
        <v>2027500</v>
      </c>
      <c r="E83" s="597">
        <v>3141800</v>
      </c>
      <c r="F83" s="597">
        <v>3867500</v>
      </c>
      <c r="G83" s="598">
        <v>11151500</v>
      </c>
    </row>
    <row r="84" spans="1:7" ht="13.5" customHeight="1" x14ac:dyDescent="0.2">
      <c r="A84" s="595">
        <v>75</v>
      </c>
      <c r="B84" s="596" t="s">
        <v>211</v>
      </c>
      <c r="C84" s="597">
        <v>3567100</v>
      </c>
      <c r="D84" s="597">
        <v>2693300</v>
      </c>
      <c r="E84" s="597">
        <v>3695000</v>
      </c>
      <c r="F84" s="597">
        <v>5481300</v>
      </c>
      <c r="G84" s="598">
        <v>15436700</v>
      </c>
    </row>
    <row r="85" spans="1:7" ht="13.5" customHeight="1" x14ac:dyDescent="0.2">
      <c r="A85" s="595">
        <v>76</v>
      </c>
      <c r="B85" s="596" t="s">
        <v>212</v>
      </c>
      <c r="C85" s="597">
        <v>2502600</v>
      </c>
      <c r="D85" s="597">
        <v>2541500</v>
      </c>
      <c r="E85" s="597">
        <v>3454600</v>
      </c>
      <c r="F85" s="597">
        <v>3946600</v>
      </c>
      <c r="G85" s="598">
        <v>12445300</v>
      </c>
    </row>
    <row r="86" spans="1:7" ht="13.5" customHeight="1" x14ac:dyDescent="0.2">
      <c r="A86" s="595">
        <v>77</v>
      </c>
      <c r="B86" s="596" t="s">
        <v>213</v>
      </c>
      <c r="C86" s="597">
        <v>4217900</v>
      </c>
      <c r="D86" s="597">
        <v>4308100</v>
      </c>
      <c r="E86" s="597">
        <v>4997300</v>
      </c>
      <c r="F86" s="597">
        <v>6705200</v>
      </c>
      <c r="G86" s="598">
        <v>20228500</v>
      </c>
    </row>
    <row r="87" spans="1:7" ht="13.5" customHeight="1" x14ac:dyDescent="0.2">
      <c r="A87" s="595">
        <v>78</v>
      </c>
      <c r="B87" s="596" t="s">
        <v>409</v>
      </c>
      <c r="C87" s="597">
        <v>1261200</v>
      </c>
      <c r="D87" s="597">
        <v>929700</v>
      </c>
      <c r="E87" s="597">
        <v>1667300</v>
      </c>
      <c r="F87" s="597">
        <v>2459000</v>
      </c>
      <c r="G87" s="598">
        <v>6317200</v>
      </c>
    </row>
    <row r="88" spans="1:7" ht="13.5" customHeight="1" x14ac:dyDescent="0.2">
      <c r="A88" s="595">
        <v>79</v>
      </c>
      <c r="B88" s="596" t="s">
        <v>214</v>
      </c>
      <c r="C88" s="597">
        <v>1391800</v>
      </c>
      <c r="D88" s="597">
        <v>1136100</v>
      </c>
      <c r="E88" s="597">
        <v>1127400</v>
      </c>
      <c r="F88" s="597">
        <v>1560200</v>
      </c>
      <c r="G88" s="598">
        <v>5215500</v>
      </c>
    </row>
    <row r="89" spans="1:7" ht="13.5" customHeight="1" x14ac:dyDescent="0.2">
      <c r="A89" s="595">
        <v>80</v>
      </c>
      <c r="B89" s="596" t="s">
        <v>215</v>
      </c>
      <c r="C89" s="597">
        <v>4811700</v>
      </c>
      <c r="D89" s="597">
        <v>4190900</v>
      </c>
      <c r="E89" s="597">
        <v>5454300</v>
      </c>
      <c r="F89" s="597">
        <v>7715500</v>
      </c>
      <c r="G89" s="598">
        <v>22172400</v>
      </c>
    </row>
    <row r="90" spans="1:7" ht="13.5" customHeight="1" x14ac:dyDescent="0.2">
      <c r="A90" s="595">
        <v>81</v>
      </c>
      <c r="B90" s="596" t="s">
        <v>271</v>
      </c>
      <c r="C90" s="597">
        <v>678200</v>
      </c>
      <c r="D90" s="597">
        <v>404500</v>
      </c>
      <c r="E90" s="597">
        <v>1660600</v>
      </c>
      <c r="F90" s="597">
        <v>1667900</v>
      </c>
      <c r="G90" s="598">
        <v>4411200</v>
      </c>
    </row>
    <row r="91" spans="1:7" ht="13.5" customHeight="1" x14ac:dyDescent="0.2">
      <c r="A91" s="595">
        <v>82</v>
      </c>
      <c r="B91" s="596" t="s">
        <v>216</v>
      </c>
      <c r="C91" s="597">
        <v>747700</v>
      </c>
      <c r="D91" s="597">
        <v>682700</v>
      </c>
      <c r="E91" s="597">
        <v>632500</v>
      </c>
      <c r="F91" s="597">
        <v>2189100</v>
      </c>
      <c r="G91" s="598">
        <v>4252000</v>
      </c>
    </row>
    <row r="92" spans="1:7" ht="13.5" customHeight="1" x14ac:dyDescent="0.2">
      <c r="A92" s="595">
        <v>83</v>
      </c>
      <c r="B92" s="596" t="s">
        <v>272</v>
      </c>
      <c r="C92" s="597">
        <v>1081800</v>
      </c>
      <c r="D92" s="597">
        <v>837300</v>
      </c>
      <c r="E92" s="597">
        <v>711100</v>
      </c>
      <c r="F92" s="597">
        <v>1992500</v>
      </c>
      <c r="G92" s="598">
        <v>4622700</v>
      </c>
    </row>
    <row r="93" spans="1:7" ht="13.5" customHeight="1" x14ac:dyDescent="0.2">
      <c r="A93" s="595">
        <v>84</v>
      </c>
      <c r="B93" s="596" t="s">
        <v>217</v>
      </c>
      <c r="C93" s="597">
        <v>1845100</v>
      </c>
      <c r="D93" s="597">
        <v>1487900</v>
      </c>
      <c r="E93" s="597">
        <v>2544500</v>
      </c>
      <c r="F93" s="597">
        <v>2750900</v>
      </c>
      <c r="G93" s="598">
        <v>8628400</v>
      </c>
    </row>
    <row r="94" spans="1:7" ht="13.5" customHeight="1" x14ac:dyDescent="0.2">
      <c r="A94" s="595">
        <v>85</v>
      </c>
      <c r="B94" s="596" t="s">
        <v>273</v>
      </c>
      <c r="C94" s="597">
        <v>1775800</v>
      </c>
      <c r="D94" s="597">
        <v>1422300</v>
      </c>
      <c r="E94" s="597">
        <v>924600</v>
      </c>
      <c r="F94" s="597">
        <v>1922600</v>
      </c>
      <c r="G94" s="598">
        <v>6045300</v>
      </c>
    </row>
    <row r="95" spans="1:7" ht="13.5" customHeight="1" x14ac:dyDescent="0.2">
      <c r="A95" s="595">
        <v>86</v>
      </c>
      <c r="B95" s="596" t="s">
        <v>274</v>
      </c>
      <c r="C95" s="597">
        <v>856700</v>
      </c>
      <c r="D95" s="597">
        <v>715400</v>
      </c>
      <c r="E95" s="597">
        <v>832600</v>
      </c>
      <c r="F95" s="597">
        <v>1518900</v>
      </c>
      <c r="G95" s="598">
        <v>3923600</v>
      </c>
    </row>
    <row r="96" spans="1:7" ht="13.5" customHeight="1" x14ac:dyDescent="0.2">
      <c r="A96" s="595">
        <v>87</v>
      </c>
      <c r="B96" s="596" t="s">
        <v>275</v>
      </c>
      <c r="C96" s="597">
        <v>2009500</v>
      </c>
      <c r="D96" s="597">
        <v>1764300</v>
      </c>
      <c r="E96" s="597">
        <v>2089900</v>
      </c>
      <c r="F96" s="597">
        <v>3514100</v>
      </c>
      <c r="G96" s="598">
        <v>9377800</v>
      </c>
    </row>
    <row r="97" spans="1:7" ht="13.5" customHeight="1" x14ac:dyDescent="0.2">
      <c r="A97" s="595">
        <v>88</v>
      </c>
      <c r="B97" s="596" t="s">
        <v>276</v>
      </c>
      <c r="C97" s="597">
        <v>798700</v>
      </c>
      <c r="D97" s="597">
        <v>637600</v>
      </c>
      <c r="E97" s="597">
        <v>961800</v>
      </c>
      <c r="F97" s="597">
        <v>1354500</v>
      </c>
      <c r="G97" s="598">
        <v>3752600</v>
      </c>
    </row>
    <row r="98" spans="1:7" ht="13.5" customHeight="1" x14ac:dyDescent="0.2">
      <c r="A98" s="595">
        <v>89</v>
      </c>
      <c r="B98" s="596" t="s">
        <v>277</v>
      </c>
      <c r="C98" s="597">
        <v>2226600</v>
      </c>
      <c r="D98" s="597">
        <v>1775100</v>
      </c>
      <c r="E98" s="597">
        <v>2263600</v>
      </c>
      <c r="F98" s="597">
        <v>3229500</v>
      </c>
      <c r="G98" s="598">
        <v>9494800</v>
      </c>
    </row>
    <row r="99" spans="1:7" ht="13.5" customHeight="1" x14ac:dyDescent="0.2">
      <c r="A99" s="595">
        <v>90</v>
      </c>
      <c r="B99" s="596" t="s">
        <v>278</v>
      </c>
      <c r="C99" s="597">
        <v>619300</v>
      </c>
      <c r="D99" s="597">
        <v>497200</v>
      </c>
      <c r="E99" s="597">
        <v>702700</v>
      </c>
      <c r="F99" s="597">
        <v>1201100</v>
      </c>
      <c r="G99" s="598">
        <v>3020300</v>
      </c>
    </row>
    <row r="100" spans="1:7" ht="13.5" customHeight="1" x14ac:dyDescent="0.2">
      <c r="A100" s="595">
        <v>91</v>
      </c>
      <c r="B100" s="596" t="s">
        <v>218</v>
      </c>
      <c r="C100" s="597">
        <v>2468000</v>
      </c>
      <c r="D100" s="597">
        <v>2014700</v>
      </c>
      <c r="E100" s="597">
        <v>4810500</v>
      </c>
      <c r="F100" s="597">
        <v>5192700</v>
      </c>
      <c r="G100" s="598">
        <v>14485900</v>
      </c>
    </row>
    <row r="101" spans="1:7" ht="13.5" customHeight="1" x14ac:dyDescent="0.2">
      <c r="A101" s="595">
        <v>92</v>
      </c>
      <c r="B101" s="596" t="s">
        <v>279</v>
      </c>
      <c r="C101" s="597">
        <v>4173300</v>
      </c>
      <c r="D101" s="597">
        <v>3755700</v>
      </c>
      <c r="E101" s="597">
        <v>4672500</v>
      </c>
      <c r="F101" s="597">
        <v>4503000</v>
      </c>
      <c r="G101" s="598">
        <v>17104500</v>
      </c>
    </row>
    <row r="102" spans="1:7" ht="13.5" customHeight="1" x14ac:dyDescent="0.2">
      <c r="A102" s="595">
        <v>93</v>
      </c>
      <c r="B102" s="596" t="s">
        <v>410</v>
      </c>
      <c r="C102" s="597">
        <v>886500</v>
      </c>
      <c r="D102" s="597">
        <v>690600</v>
      </c>
      <c r="E102" s="597">
        <v>733300</v>
      </c>
      <c r="F102" s="597">
        <v>1328800</v>
      </c>
      <c r="G102" s="598">
        <v>3639200</v>
      </c>
    </row>
    <row r="103" spans="1:7" ht="13.5" customHeight="1" x14ac:dyDescent="0.2">
      <c r="A103" s="595">
        <v>94</v>
      </c>
      <c r="B103" s="596" t="s">
        <v>280</v>
      </c>
      <c r="C103" s="597">
        <v>2298200</v>
      </c>
      <c r="D103" s="597">
        <v>2460400</v>
      </c>
      <c r="E103" s="597">
        <v>2577700</v>
      </c>
      <c r="F103" s="597">
        <v>4086100</v>
      </c>
      <c r="G103" s="598">
        <v>11422400</v>
      </c>
    </row>
    <row r="104" spans="1:7" ht="13.5" customHeight="1" x14ac:dyDescent="0.2">
      <c r="A104" s="595">
        <v>95</v>
      </c>
      <c r="B104" s="596" t="s">
        <v>281</v>
      </c>
      <c r="C104" s="597">
        <v>2172500</v>
      </c>
      <c r="D104" s="597">
        <v>2009900</v>
      </c>
      <c r="E104" s="597">
        <v>2855400</v>
      </c>
      <c r="F104" s="597">
        <v>4071500</v>
      </c>
      <c r="G104" s="598">
        <v>11109300</v>
      </c>
    </row>
    <row r="105" spans="1:7" ht="13.5" customHeight="1" x14ac:dyDescent="0.2">
      <c r="A105" s="595">
        <v>96</v>
      </c>
      <c r="B105" s="596" t="s">
        <v>411</v>
      </c>
      <c r="C105" s="597">
        <v>1603400</v>
      </c>
      <c r="D105" s="597">
        <v>1240000</v>
      </c>
      <c r="E105" s="597">
        <v>1513500</v>
      </c>
      <c r="F105" s="597">
        <v>2215600</v>
      </c>
      <c r="G105" s="598">
        <v>6572500</v>
      </c>
    </row>
    <row r="106" spans="1:7" ht="13.5" customHeight="1" x14ac:dyDescent="0.2">
      <c r="A106" s="595">
        <v>97</v>
      </c>
      <c r="B106" s="596" t="s">
        <v>282</v>
      </c>
      <c r="C106" s="597">
        <v>1618100</v>
      </c>
      <c r="D106" s="597">
        <v>1305300</v>
      </c>
      <c r="E106" s="597">
        <v>1473900</v>
      </c>
      <c r="F106" s="597">
        <v>1544600</v>
      </c>
      <c r="G106" s="598">
        <v>5941900</v>
      </c>
    </row>
    <row r="107" spans="1:7" ht="13.5" customHeight="1" x14ac:dyDescent="0.2">
      <c r="A107" s="595">
        <v>98</v>
      </c>
      <c r="B107" s="596" t="s">
        <v>283</v>
      </c>
      <c r="C107" s="597">
        <v>291600</v>
      </c>
      <c r="D107" s="597">
        <v>277600</v>
      </c>
      <c r="E107" s="597">
        <v>411600</v>
      </c>
      <c r="F107" s="597">
        <v>425900</v>
      </c>
      <c r="G107" s="598">
        <v>1406700</v>
      </c>
    </row>
    <row r="108" spans="1:7" ht="13.5" customHeight="1" x14ac:dyDescent="0.2">
      <c r="A108" s="595">
        <v>99</v>
      </c>
      <c r="B108" s="596" t="s">
        <v>284</v>
      </c>
      <c r="C108" s="597">
        <v>1454100</v>
      </c>
      <c r="D108" s="597">
        <v>1362400</v>
      </c>
      <c r="E108" s="597">
        <v>1788600</v>
      </c>
      <c r="F108" s="597">
        <v>2809000</v>
      </c>
      <c r="G108" s="598">
        <v>7414100</v>
      </c>
    </row>
    <row r="109" spans="1:7" ht="13.5" customHeight="1" x14ac:dyDescent="0.2">
      <c r="A109" s="595">
        <v>100</v>
      </c>
      <c r="B109" s="596" t="s">
        <v>285</v>
      </c>
      <c r="C109" s="597">
        <v>962200</v>
      </c>
      <c r="D109" s="597">
        <v>1049700</v>
      </c>
      <c r="E109" s="597">
        <v>1442900</v>
      </c>
      <c r="F109" s="597">
        <v>1854000</v>
      </c>
      <c r="G109" s="598">
        <v>5308800</v>
      </c>
    </row>
    <row r="110" spans="1:7" ht="13.5" customHeight="1" x14ac:dyDescent="0.2">
      <c r="A110" s="595">
        <v>101</v>
      </c>
      <c r="B110" s="596" t="s">
        <v>305</v>
      </c>
      <c r="C110" s="597">
        <v>870900</v>
      </c>
      <c r="D110" s="597">
        <v>559100</v>
      </c>
      <c r="E110" s="597">
        <v>746700</v>
      </c>
      <c r="F110" s="597">
        <v>1316400</v>
      </c>
      <c r="G110" s="598">
        <v>3493100</v>
      </c>
    </row>
    <row r="111" spans="1:7" ht="13.5" customHeight="1" x14ac:dyDescent="0.2">
      <c r="A111" s="595">
        <v>102</v>
      </c>
      <c r="B111" s="596" t="s">
        <v>286</v>
      </c>
      <c r="C111" s="597">
        <v>1940700</v>
      </c>
      <c r="D111" s="597">
        <v>1868400</v>
      </c>
      <c r="E111" s="597">
        <v>2342200</v>
      </c>
      <c r="F111" s="597">
        <v>2971200</v>
      </c>
      <c r="G111" s="598">
        <v>9122500</v>
      </c>
    </row>
    <row r="112" spans="1:7" ht="13.5" customHeight="1" x14ac:dyDescent="0.2">
      <c r="A112" s="595">
        <v>103</v>
      </c>
      <c r="B112" s="596" t="s">
        <v>219</v>
      </c>
      <c r="C112" s="597">
        <v>2513500</v>
      </c>
      <c r="D112" s="597">
        <v>3132500</v>
      </c>
      <c r="E112" s="597">
        <v>4254000</v>
      </c>
      <c r="F112" s="597">
        <v>4190600</v>
      </c>
      <c r="G112" s="598">
        <v>14090600</v>
      </c>
    </row>
    <row r="113" spans="1:7" ht="13.5" customHeight="1" x14ac:dyDescent="0.2">
      <c r="A113" s="595">
        <v>104</v>
      </c>
      <c r="B113" s="596" t="s">
        <v>220</v>
      </c>
      <c r="C113" s="597">
        <v>3318900</v>
      </c>
      <c r="D113" s="597">
        <v>3198600</v>
      </c>
      <c r="E113" s="597">
        <v>3068400</v>
      </c>
      <c r="F113" s="597">
        <v>4667300</v>
      </c>
      <c r="G113" s="598">
        <v>14253200</v>
      </c>
    </row>
    <row r="114" spans="1:7" ht="13.5" customHeight="1" x14ac:dyDescent="0.2">
      <c r="A114" s="595">
        <v>105</v>
      </c>
      <c r="B114" s="596" t="s">
        <v>221</v>
      </c>
      <c r="C114" s="597">
        <v>1915000</v>
      </c>
      <c r="D114" s="597">
        <v>1400800</v>
      </c>
      <c r="E114" s="597">
        <v>1722300</v>
      </c>
      <c r="F114" s="597">
        <v>2064500</v>
      </c>
      <c r="G114" s="598">
        <v>7102600</v>
      </c>
    </row>
    <row r="115" spans="1:7" ht="13.5" customHeight="1" x14ac:dyDescent="0.2">
      <c r="A115" s="595">
        <v>106</v>
      </c>
      <c r="B115" s="596" t="s">
        <v>222</v>
      </c>
      <c r="C115" s="597">
        <v>1377700</v>
      </c>
      <c r="D115" s="597">
        <v>1162800</v>
      </c>
      <c r="E115" s="597">
        <v>1526700</v>
      </c>
      <c r="F115" s="597">
        <v>1864100</v>
      </c>
      <c r="G115" s="598">
        <v>5931300</v>
      </c>
    </row>
    <row r="116" spans="1:7" ht="13.5" customHeight="1" x14ac:dyDescent="0.2">
      <c r="A116" s="595">
        <v>107</v>
      </c>
      <c r="B116" s="596" t="s">
        <v>223</v>
      </c>
      <c r="C116" s="597">
        <v>547200</v>
      </c>
      <c r="D116" s="597">
        <v>385000</v>
      </c>
      <c r="E116" s="597">
        <v>531000</v>
      </c>
      <c r="F116" s="597">
        <v>817800</v>
      </c>
      <c r="G116" s="598">
        <v>2281000</v>
      </c>
    </row>
    <row r="117" spans="1:7" ht="13.5" customHeight="1" x14ac:dyDescent="0.2">
      <c r="A117" s="595">
        <v>108</v>
      </c>
      <c r="B117" s="596" t="s">
        <v>287</v>
      </c>
      <c r="C117" s="597">
        <v>1725900</v>
      </c>
      <c r="D117" s="597">
        <v>1835900</v>
      </c>
      <c r="E117" s="597">
        <v>2081300</v>
      </c>
      <c r="F117" s="597">
        <v>2672500</v>
      </c>
      <c r="G117" s="598">
        <v>8315600</v>
      </c>
    </row>
    <row r="118" spans="1:7" ht="13.5" customHeight="1" x14ac:dyDescent="0.2">
      <c r="A118" s="595">
        <v>109</v>
      </c>
      <c r="B118" s="596" t="s">
        <v>288</v>
      </c>
      <c r="C118" s="597">
        <v>967100</v>
      </c>
      <c r="D118" s="597">
        <v>713000</v>
      </c>
      <c r="E118" s="597">
        <v>996200</v>
      </c>
      <c r="F118" s="597">
        <v>1008300</v>
      </c>
      <c r="G118" s="598">
        <v>3684600</v>
      </c>
    </row>
    <row r="119" spans="1:7" ht="13.5" customHeight="1" x14ac:dyDescent="0.2">
      <c r="A119" s="595">
        <v>110</v>
      </c>
      <c r="B119" s="596" t="s">
        <v>289</v>
      </c>
      <c r="C119" s="597">
        <v>1123500</v>
      </c>
      <c r="D119" s="597">
        <v>741500</v>
      </c>
      <c r="E119" s="597">
        <v>1271300</v>
      </c>
      <c r="F119" s="597">
        <v>1344400</v>
      </c>
      <c r="G119" s="598">
        <v>4480700</v>
      </c>
    </row>
    <row r="120" spans="1:7" ht="13.5" customHeight="1" x14ac:dyDescent="0.2">
      <c r="A120" s="595">
        <v>111</v>
      </c>
      <c r="B120" s="596" t="s">
        <v>290</v>
      </c>
      <c r="C120" s="597">
        <v>1047700</v>
      </c>
      <c r="D120" s="597">
        <v>1756100</v>
      </c>
      <c r="E120" s="597">
        <v>2545200</v>
      </c>
      <c r="F120" s="597">
        <v>1806400</v>
      </c>
      <c r="G120" s="598">
        <v>7155400</v>
      </c>
    </row>
    <row r="121" spans="1:7" ht="13.5" customHeight="1" x14ac:dyDescent="0.2">
      <c r="A121" s="595">
        <v>112</v>
      </c>
      <c r="B121" s="596" t="s">
        <v>291</v>
      </c>
      <c r="C121" s="597">
        <v>1040200</v>
      </c>
      <c r="D121" s="597">
        <v>1381900</v>
      </c>
      <c r="E121" s="597">
        <v>1826500</v>
      </c>
      <c r="F121" s="597">
        <v>2091000</v>
      </c>
      <c r="G121" s="598">
        <v>6339600</v>
      </c>
    </row>
    <row r="122" spans="1:7" ht="13.5" customHeight="1" x14ac:dyDescent="0.2">
      <c r="A122" s="595">
        <v>113</v>
      </c>
      <c r="B122" s="596" t="s">
        <v>292</v>
      </c>
      <c r="C122" s="597">
        <v>866800</v>
      </c>
      <c r="D122" s="597">
        <v>745700</v>
      </c>
      <c r="E122" s="597">
        <v>719900</v>
      </c>
      <c r="F122" s="597">
        <v>1136600</v>
      </c>
      <c r="G122" s="598">
        <v>3469000</v>
      </c>
    </row>
    <row r="123" spans="1:7" ht="13.5" customHeight="1" x14ac:dyDescent="0.2">
      <c r="A123" s="595">
        <v>114</v>
      </c>
      <c r="B123" s="596" t="s">
        <v>293</v>
      </c>
      <c r="C123" s="597">
        <v>1106000</v>
      </c>
      <c r="D123" s="597">
        <v>877500</v>
      </c>
      <c r="E123" s="597">
        <v>1054100</v>
      </c>
      <c r="F123" s="597">
        <v>1436700</v>
      </c>
      <c r="G123" s="598">
        <v>4474300</v>
      </c>
    </row>
    <row r="124" spans="1:7" ht="13.5" customHeight="1" x14ac:dyDescent="0.2">
      <c r="A124" s="595">
        <v>115</v>
      </c>
      <c r="B124" s="596" t="s">
        <v>294</v>
      </c>
      <c r="C124" s="597">
        <v>823400</v>
      </c>
      <c r="D124" s="597">
        <v>651900</v>
      </c>
      <c r="E124" s="597">
        <v>783900</v>
      </c>
      <c r="F124" s="597">
        <v>1123000</v>
      </c>
      <c r="G124" s="598">
        <v>3382200</v>
      </c>
    </row>
    <row r="125" spans="1:7" ht="13.5" customHeight="1" x14ac:dyDescent="0.2">
      <c r="A125" s="595" t="s">
        <v>224</v>
      </c>
      <c r="B125" s="596"/>
      <c r="C125" s="597">
        <v>130637000</v>
      </c>
      <c r="D125" s="597">
        <v>117922400</v>
      </c>
      <c r="E125" s="597">
        <v>153714300</v>
      </c>
      <c r="F125" s="597">
        <v>206747200</v>
      </c>
      <c r="G125" s="598">
        <v>609020900</v>
      </c>
    </row>
    <row r="126" spans="1:7" ht="13.5" customHeight="1" thickBot="1" x14ac:dyDescent="0.25">
      <c r="A126" s="601" t="s">
        <v>225</v>
      </c>
      <c r="B126" s="602"/>
      <c r="C126" s="603">
        <v>300557500</v>
      </c>
      <c r="D126" s="603">
        <v>274541800</v>
      </c>
      <c r="E126" s="603">
        <v>358801600</v>
      </c>
      <c r="F126" s="603">
        <v>491386400</v>
      </c>
      <c r="G126" s="604">
        <v>1425287300</v>
      </c>
    </row>
    <row r="127" spans="1:7" ht="14.25" customHeight="1" thickBot="1" x14ac:dyDescent="0.25">
      <c r="A127" s="846" t="s">
        <v>226</v>
      </c>
      <c r="B127" s="847"/>
      <c r="C127" s="712">
        <f>SUM(C14,C126)</f>
        <v>1155058700</v>
      </c>
      <c r="D127" s="712">
        <f>SUM(D14,D126)</f>
        <v>1047290900</v>
      </c>
      <c r="E127" s="712">
        <f>SUM(E14,E126)</f>
        <v>1148824800</v>
      </c>
      <c r="F127" s="712">
        <f>SUM(F14,F126)</f>
        <v>1469426000</v>
      </c>
      <c r="G127" s="713">
        <f>SUM(G14,G126)</f>
        <v>4820600400</v>
      </c>
    </row>
    <row r="128" spans="1:7" ht="14.25" customHeight="1" thickBot="1" x14ac:dyDescent="0.25">
      <c r="A128" s="846" t="s">
        <v>335</v>
      </c>
      <c r="B128" s="847"/>
      <c r="C128" s="609">
        <v>669</v>
      </c>
      <c r="D128" s="609">
        <v>658</v>
      </c>
      <c r="E128" s="609">
        <v>1238</v>
      </c>
      <c r="F128" s="609">
        <v>1211</v>
      </c>
      <c r="G128" s="610">
        <f>SUM(C128:F128)</f>
        <v>3776</v>
      </c>
    </row>
    <row r="129" ht="12.75" customHeight="1" x14ac:dyDescent="0.2"/>
    <row r="130" ht="12.75" customHeight="1" x14ac:dyDescent="0.2"/>
  </sheetData>
  <mergeCells count="3">
    <mergeCell ref="A2:G2"/>
    <mergeCell ref="A127:B127"/>
    <mergeCell ref="A128:B128"/>
  </mergeCells>
  <phoneticPr fontId="3"/>
  <pageMargins left="0.78740157480314965" right="0.78740157480314965" top="0.98425196850393704" bottom="0.98425196850393704" header="0.51181102362204722" footer="0.51181102362204722"/>
  <pageSetup paperSize="9" scale="78" fitToHeight="0" orientation="portrait" horizontalDpi="300" verticalDpi="300" r:id="rId1"/>
  <headerFooter alignWithMargins="0">
    <oddHeader xml:space="preserve">&amp;C&amp;L&amp;RPAGE &amp;P / &amp;N 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7"/>
  <sheetViews>
    <sheetView workbookViewId="0"/>
  </sheetViews>
  <sheetFormatPr defaultColWidth="6.90625" defaultRowHeight="13" x14ac:dyDescent="0.2"/>
  <cols>
    <col min="1" max="1" width="4.36328125" style="670" customWidth="1"/>
    <col min="2" max="2" width="21.7265625" style="670" bestFit="1" customWidth="1"/>
    <col min="3" max="6" width="15.7265625" style="670" customWidth="1"/>
    <col min="7" max="256" width="6.90625" style="670"/>
    <col min="257" max="257" width="4.36328125" style="670" customWidth="1"/>
    <col min="258" max="258" width="21.7265625" style="670" bestFit="1" customWidth="1"/>
    <col min="259" max="262" width="15.7265625" style="670" customWidth="1"/>
    <col min="263" max="512" width="6.90625" style="670"/>
    <col min="513" max="513" width="4.36328125" style="670" customWidth="1"/>
    <col min="514" max="514" width="21.7265625" style="670" bestFit="1" customWidth="1"/>
    <col min="515" max="518" width="15.7265625" style="670" customWidth="1"/>
    <col min="519" max="768" width="6.90625" style="670"/>
    <col min="769" max="769" width="4.36328125" style="670" customWidth="1"/>
    <col min="770" max="770" width="21.7265625" style="670" bestFit="1" customWidth="1"/>
    <col min="771" max="774" width="15.7265625" style="670" customWidth="1"/>
    <col min="775" max="1024" width="6.90625" style="670"/>
    <col min="1025" max="1025" width="4.36328125" style="670" customWidth="1"/>
    <col min="1026" max="1026" width="21.7265625" style="670" bestFit="1" customWidth="1"/>
    <col min="1027" max="1030" width="15.7265625" style="670" customWidth="1"/>
    <col min="1031" max="1280" width="6.90625" style="670"/>
    <col min="1281" max="1281" width="4.36328125" style="670" customWidth="1"/>
    <col min="1282" max="1282" width="21.7265625" style="670" bestFit="1" customWidth="1"/>
    <col min="1283" max="1286" width="15.7265625" style="670" customWidth="1"/>
    <col min="1287" max="1536" width="6.90625" style="670"/>
    <col min="1537" max="1537" width="4.36328125" style="670" customWidth="1"/>
    <col min="1538" max="1538" width="21.7265625" style="670" bestFit="1" customWidth="1"/>
    <col min="1539" max="1542" width="15.7265625" style="670" customWidth="1"/>
    <col min="1543" max="1792" width="6.90625" style="670"/>
    <col min="1793" max="1793" width="4.36328125" style="670" customWidth="1"/>
    <col min="1794" max="1794" width="21.7265625" style="670" bestFit="1" customWidth="1"/>
    <col min="1795" max="1798" width="15.7265625" style="670" customWidth="1"/>
    <col min="1799" max="2048" width="6.90625" style="670"/>
    <col min="2049" max="2049" width="4.36328125" style="670" customWidth="1"/>
    <col min="2050" max="2050" width="21.7265625" style="670" bestFit="1" customWidth="1"/>
    <col min="2051" max="2054" width="15.7265625" style="670" customWidth="1"/>
    <col min="2055" max="2304" width="6.90625" style="670"/>
    <col min="2305" max="2305" width="4.36328125" style="670" customWidth="1"/>
    <col min="2306" max="2306" width="21.7265625" style="670" bestFit="1" customWidth="1"/>
    <col min="2307" max="2310" width="15.7265625" style="670" customWidth="1"/>
    <col min="2311" max="2560" width="6.90625" style="670"/>
    <col min="2561" max="2561" width="4.36328125" style="670" customWidth="1"/>
    <col min="2562" max="2562" width="21.7265625" style="670" bestFit="1" customWidth="1"/>
    <col min="2563" max="2566" width="15.7265625" style="670" customWidth="1"/>
    <col min="2567" max="2816" width="6.90625" style="670"/>
    <col min="2817" max="2817" width="4.36328125" style="670" customWidth="1"/>
    <col min="2818" max="2818" width="21.7265625" style="670" bestFit="1" customWidth="1"/>
    <col min="2819" max="2822" width="15.7265625" style="670" customWidth="1"/>
    <col min="2823" max="3072" width="6.90625" style="670"/>
    <col min="3073" max="3073" width="4.36328125" style="670" customWidth="1"/>
    <col min="3074" max="3074" width="21.7265625" style="670" bestFit="1" customWidth="1"/>
    <col min="3075" max="3078" width="15.7265625" style="670" customWidth="1"/>
    <col min="3079" max="3328" width="6.90625" style="670"/>
    <col min="3329" max="3329" width="4.36328125" style="670" customWidth="1"/>
    <col min="3330" max="3330" width="21.7265625" style="670" bestFit="1" customWidth="1"/>
    <col min="3331" max="3334" width="15.7265625" style="670" customWidth="1"/>
    <col min="3335" max="3584" width="6.90625" style="670"/>
    <col min="3585" max="3585" width="4.36328125" style="670" customWidth="1"/>
    <col min="3586" max="3586" width="21.7265625" style="670" bestFit="1" customWidth="1"/>
    <col min="3587" max="3590" width="15.7265625" style="670" customWidth="1"/>
    <col min="3591" max="3840" width="6.90625" style="670"/>
    <col min="3841" max="3841" width="4.36328125" style="670" customWidth="1"/>
    <col min="3842" max="3842" width="21.7265625" style="670" bestFit="1" customWidth="1"/>
    <col min="3843" max="3846" width="15.7265625" style="670" customWidth="1"/>
    <col min="3847" max="4096" width="6.90625" style="670"/>
    <col min="4097" max="4097" width="4.36328125" style="670" customWidth="1"/>
    <col min="4098" max="4098" width="21.7265625" style="670" bestFit="1" customWidth="1"/>
    <col min="4099" max="4102" width="15.7265625" style="670" customWidth="1"/>
    <col min="4103" max="4352" width="6.90625" style="670"/>
    <col min="4353" max="4353" width="4.36328125" style="670" customWidth="1"/>
    <col min="4354" max="4354" width="21.7265625" style="670" bestFit="1" customWidth="1"/>
    <col min="4355" max="4358" width="15.7265625" style="670" customWidth="1"/>
    <col min="4359" max="4608" width="6.90625" style="670"/>
    <col min="4609" max="4609" width="4.36328125" style="670" customWidth="1"/>
    <col min="4610" max="4610" width="21.7265625" style="670" bestFit="1" customWidth="1"/>
    <col min="4611" max="4614" width="15.7265625" style="670" customWidth="1"/>
    <col min="4615" max="4864" width="6.90625" style="670"/>
    <col min="4865" max="4865" width="4.36328125" style="670" customWidth="1"/>
    <col min="4866" max="4866" width="21.7265625" style="670" bestFit="1" customWidth="1"/>
    <col min="4867" max="4870" width="15.7265625" style="670" customWidth="1"/>
    <col min="4871" max="5120" width="6.90625" style="670"/>
    <col min="5121" max="5121" width="4.36328125" style="670" customWidth="1"/>
    <col min="5122" max="5122" width="21.7265625" style="670" bestFit="1" customWidth="1"/>
    <col min="5123" max="5126" width="15.7265625" style="670" customWidth="1"/>
    <col min="5127" max="5376" width="6.90625" style="670"/>
    <col min="5377" max="5377" width="4.36328125" style="670" customWidth="1"/>
    <col min="5378" max="5378" width="21.7265625" style="670" bestFit="1" customWidth="1"/>
    <col min="5379" max="5382" width="15.7265625" style="670" customWidth="1"/>
    <col min="5383" max="5632" width="6.90625" style="670"/>
    <col min="5633" max="5633" width="4.36328125" style="670" customWidth="1"/>
    <col min="5634" max="5634" width="21.7265625" style="670" bestFit="1" customWidth="1"/>
    <col min="5635" max="5638" width="15.7265625" style="670" customWidth="1"/>
    <col min="5639" max="5888" width="6.90625" style="670"/>
    <col min="5889" max="5889" width="4.36328125" style="670" customWidth="1"/>
    <col min="5890" max="5890" width="21.7265625" style="670" bestFit="1" customWidth="1"/>
    <col min="5891" max="5894" width="15.7265625" style="670" customWidth="1"/>
    <col min="5895" max="6144" width="6.90625" style="670"/>
    <col min="6145" max="6145" width="4.36328125" style="670" customWidth="1"/>
    <col min="6146" max="6146" width="21.7265625" style="670" bestFit="1" customWidth="1"/>
    <col min="6147" max="6150" width="15.7265625" style="670" customWidth="1"/>
    <col min="6151" max="6400" width="6.90625" style="670"/>
    <col min="6401" max="6401" width="4.36328125" style="670" customWidth="1"/>
    <col min="6402" max="6402" width="21.7265625" style="670" bestFit="1" customWidth="1"/>
    <col min="6403" max="6406" width="15.7265625" style="670" customWidth="1"/>
    <col min="6407" max="6656" width="6.90625" style="670"/>
    <col min="6657" max="6657" width="4.36328125" style="670" customWidth="1"/>
    <col min="6658" max="6658" width="21.7265625" style="670" bestFit="1" customWidth="1"/>
    <col min="6659" max="6662" width="15.7265625" style="670" customWidth="1"/>
    <col min="6663" max="6912" width="6.90625" style="670"/>
    <col min="6913" max="6913" width="4.36328125" style="670" customWidth="1"/>
    <col min="6914" max="6914" width="21.7265625" style="670" bestFit="1" customWidth="1"/>
    <col min="6915" max="6918" width="15.7265625" style="670" customWidth="1"/>
    <col min="6919" max="7168" width="6.90625" style="670"/>
    <col min="7169" max="7169" width="4.36328125" style="670" customWidth="1"/>
    <col min="7170" max="7170" width="21.7265625" style="670" bestFit="1" customWidth="1"/>
    <col min="7171" max="7174" width="15.7265625" style="670" customWidth="1"/>
    <col min="7175" max="7424" width="6.90625" style="670"/>
    <col min="7425" max="7425" width="4.36328125" style="670" customWidth="1"/>
    <col min="7426" max="7426" width="21.7265625" style="670" bestFit="1" customWidth="1"/>
    <col min="7427" max="7430" width="15.7265625" style="670" customWidth="1"/>
    <col min="7431" max="7680" width="6.90625" style="670"/>
    <col min="7681" max="7681" width="4.36328125" style="670" customWidth="1"/>
    <col min="7682" max="7682" width="21.7265625" style="670" bestFit="1" customWidth="1"/>
    <col min="7683" max="7686" width="15.7265625" style="670" customWidth="1"/>
    <col min="7687" max="7936" width="6.90625" style="670"/>
    <col min="7937" max="7937" width="4.36328125" style="670" customWidth="1"/>
    <col min="7938" max="7938" width="21.7265625" style="670" bestFit="1" customWidth="1"/>
    <col min="7939" max="7942" width="15.7265625" style="670" customWidth="1"/>
    <col min="7943" max="8192" width="6.90625" style="670"/>
    <col min="8193" max="8193" width="4.36328125" style="670" customWidth="1"/>
    <col min="8194" max="8194" width="21.7265625" style="670" bestFit="1" customWidth="1"/>
    <col min="8195" max="8198" width="15.7265625" style="670" customWidth="1"/>
    <col min="8199" max="8448" width="6.90625" style="670"/>
    <col min="8449" max="8449" width="4.36328125" style="670" customWidth="1"/>
    <col min="8450" max="8450" width="21.7265625" style="670" bestFit="1" customWidth="1"/>
    <col min="8451" max="8454" width="15.7265625" style="670" customWidth="1"/>
    <col min="8455" max="8704" width="6.90625" style="670"/>
    <col min="8705" max="8705" width="4.36328125" style="670" customWidth="1"/>
    <col min="8706" max="8706" width="21.7265625" style="670" bestFit="1" customWidth="1"/>
    <col min="8707" max="8710" width="15.7265625" style="670" customWidth="1"/>
    <col min="8711" max="8960" width="6.90625" style="670"/>
    <col min="8961" max="8961" width="4.36328125" style="670" customWidth="1"/>
    <col min="8962" max="8962" width="21.7265625" style="670" bestFit="1" customWidth="1"/>
    <col min="8963" max="8966" width="15.7265625" style="670" customWidth="1"/>
    <col min="8967" max="9216" width="6.90625" style="670"/>
    <col min="9217" max="9217" width="4.36328125" style="670" customWidth="1"/>
    <col min="9218" max="9218" width="21.7265625" style="670" bestFit="1" customWidth="1"/>
    <col min="9219" max="9222" width="15.7265625" style="670" customWidth="1"/>
    <col min="9223" max="9472" width="6.90625" style="670"/>
    <col min="9473" max="9473" width="4.36328125" style="670" customWidth="1"/>
    <col min="9474" max="9474" width="21.7265625" style="670" bestFit="1" customWidth="1"/>
    <col min="9475" max="9478" width="15.7265625" style="670" customWidth="1"/>
    <col min="9479" max="9728" width="6.90625" style="670"/>
    <col min="9729" max="9729" width="4.36328125" style="670" customWidth="1"/>
    <col min="9730" max="9730" width="21.7265625" style="670" bestFit="1" customWidth="1"/>
    <col min="9731" max="9734" width="15.7265625" style="670" customWidth="1"/>
    <col min="9735" max="9984" width="6.90625" style="670"/>
    <col min="9985" max="9985" width="4.36328125" style="670" customWidth="1"/>
    <col min="9986" max="9986" width="21.7265625" style="670" bestFit="1" customWidth="1"/>
    <col min="9987" max="9990" width="15.7265625" style="670" customWidth="1"/>
    <col min="9991" max="10240" width="6.90625" style="670"/>
    <col min="10241" max="10241" width="4.36328125" style="670" customWidth="1"/>
    <col min="10242" max="10242" width="21.7265625" style="670" bestFit="1" customWidth="1"/>
    <col min="10243" max="10246" width="15.7265625" style="670" customWidth="1"/>
    <col min="10247" max="10496" width="6.90625" style="670"/>
    <col min="10497" max="10497" width="4.36328125" style="670" customWidth="1"/>
    <col min="10498" max="10498" width="21.7265625" style="670" bestFit="1" customWidth="1"/>
    <col min="10499" max="10502" width="15.7265625" style="670" customWidth="1"/>
    <col min="10503" max="10752" width="6.90625" style="670"/>
    <col min="10753" max="10753" width="4.36328125" style="670" customWidth="1"/>
    <col min="10754" max="10754" width="21.7265625" style="670" bestFit="1" customWidth="1"/>
    <col min="10755" max="10758" width="15.7265625" style="670" customWidth="1"/>
    <col min="10759" max="11008" width="6.90625" style="670"/>
    <col min="11009" max="11009" width="4.36328125" style="670" customWidth="1"/>
    <col min="11010" max="11010" width="21.7265625" style="670" bestFit="1" customWidth="1"/>
    <col min="11011" max="11014" width="15.7265625" style="670" customWidth="1"/>
    <col min="11015" max="11264" width="6.90625" style="670"/>
    <col min="11265" max="11265" width="4.36328125" style="670" customWidth="1"/>
    <col min="11266" max="11266" width="21.7265625" style="670" bestFit="1" customWidth="1"/>
    <col min="11267" max="11270" width="15.7265625" style="670" customWidth="1"/>
    <col min="11271" max="11520" width="6.90625" style="670"/>
    <col min="11521" max="11521" width="4.36328125" style="670" customWidth="1"/>
    <col min="11522" max="11522" width="21.7265625" style="670" bestFit="1" customWidth="1"/>
    <col min="11523" max="11526" width="15.7265625" style="670" customWidth="1"/>
    <col min="11527" max="11776" width="6.90625" style="670"/>
    <col min="11777" max="11777" width="4.36328125" style="670" customWidth="1"/>
    <col min="11778" max="11778" width="21.7265625" style="670" bestFit="1" customWidth="1"/>
    <col min="11779" max="11782" width="15.7265625" style="670" customWidth="1"/>
    <col min="11783" max="12032" width="6.90625" style="670"/>
    <col min="12033" max="12033" width="4.36328125" style="670" customWidth="1"/>
    <col min="12034" max="12034" width="21.7265625" style="670" bestFit="1" customWidth="1"/>
    <col min="12035" max="12038" width="15.7265625" style="670" customWidth="1"/>
    <col min="12039" max="12288" width="6.90625" style="670"/>
    <col min="12289" max="12289" width="4.36328125" style="670" customWidth="1"/>
    <col min="12290" max="12290" width="21.7265625" style="670" bestFit="1" customWidth="1"/>
    <col min="12291" max="12294" width="15.7265625" style="670" customWidth="1"/>
    <col min="12295" max="12544" width="6.90625" style="670"/>
    <col min="12545" max="12545" width="4.36328125" style="670" customWidth="1"/>
    <col min="12546" max="12546" width="21.7265625" style="670" bestFit="1" customWidth="1"/>
    <col min="12547" max="12550" width="15.7265625" style="670" customWidth="1"/>
    <col min="12551" max="12800" width="6.90625" style="670"/>
    <col min="12801" max="12801" width="4.36328125" style="670" customWidth="1"/>
    <col min="12802" max="12802" width="21.7265625" style="670" bestFit="1" customWidth="1"/>
    <col min="12803" max="12806" width="15.7265625" style="670" customWidth="1"/>
    <col min="12807" max="13056" width="6.90625" style="670"/>
    <col min="13057" max="13057" width="4.36328125" style="670" customWidth="1"/>
    <col min="13058" max="13058" width="21.7265625" style="670" bestFit="1" customWidth="1"/>
    <col min="13059" max="13062" width="15.7265625" style="670" customWidth="1"/>
    <col min="13063" max="13312" width="6.90625" style="670"/>
    <col min="13313" max="13313" width="4.36328125" style="670" customWidth="1"/>
    <col min="13314" max="13314" width="21.7265625" style="670" bestFit="1" customWidth="1"/>
    <col min="13315" max="13318" width="15.7265625" style="670" customWidth="1"/>
    <col min="13319" max="13568" width="6.90625" style="670"/>
    <col min="13569" max="13569" width="4.36328125" style="670" customWidth="1"/>
    <col min="13570" max="13570" width="21.7265625" style="670" bestFit="1" customWidth="1"/>
    <col min="13571" max="13574" width="15.7265625" style="670" customWidth="1"/>
    <col min="13575" max="13824" width="6.90625" style="670"/>
    <col min="13825" max="13825" width="4.36328125" style="670" customWidth="1"/>
    <col min="13826" max="13826" width="21.7265625" style="670" bestFit="1" customWidth="1"/>
    <col min="13827" max="13830" width="15.7265625" style="670" customWidth="1"/>
    <col min="13831" max="14080" width="6.90625" style="670"/>
    <col min="14081" max="14081" width="4.36328125" style="670" customWidth="1"/>
    <col min="14082" max="14082" width="21.7265625" style="670" bestFit="1" customWidth="1"/>
    <col min="14083" max="14086" width="15.7265625" style="670" customWidth="1"/>
    <col min="14087" max="14336" width="6.90625" style="670"/>
    <col min="14337" max="14337" width="4.36328125" style="670" customWidth="1"/>
    <col min="14338" max="14338" width="21.7265625" style="670" bestFit="1" customWidth="1"/>
    <col min="14339" max="14342" width="15.7265625" style="670" customWidth="1"/>
    <col min="14343" max="14592" width="6.90625" style="670"/>
    <col min="14593" max="14593" width="4.36328125" style="670" customWidth="1"/>
    <col min="14594" max="14594" width="21.7265625" style="670" bestFit="1" customWidth="1"/>
    <col min="14595" max="14598" width="15.7265625" style="670" customWidth="1"/>
    <col min="14599" max="14848" width="6.90625" style="670"/>
    <col min="14849" max="14849" width="4.36328125" style="670" customWidth="1"/>
    <col min="14850" max="14850" width="21.7265625" style="670" bestFit="1" customWidth="1"/>
    <col min="14851" max="14854" width="15.7265625" style="670" customWidth="1"/>
    <col min="14855" max="15104" width="6.90625" style="670"/>
    <col min="15105" max="15105" width="4.36328125" style="670" customWidth="1"/>
    <col min="15106" max="15106" width="21.7265625" style="670" bestFit="1" customWidth="1"/>
    <col min="15107" max="15110" width="15.7265625" style="670" customWidth="1"/>
    <col min="15111" max="15360" width="6.90625" style="670"/>
    <col min="15361" max="15361" width="4.36328125" style="670" customWidth="1"/>
    <col min="15362" max="15362" width="21.7265625" style="670" bestFit="1" customWidth="1"/>
    <col min="15363" max="15366" width="15.7265625" style="670" customWidth="1"/>
    <col min="15367" max="15616" width="6.90625" style="670"/>
    <col min="15617" max="15617" width="4.36328125" style="670" customWidth="1"/>
    <col min="15618" max="15618" width="21.7265625" style="670" bestFit="1" customWidth="1"/>
    <col min="15619" max="15622" width="15.7265625" style="670" customWidth="1"/>
    <col min="15623" max="15872" width="6.90625" style="670"/>
    <col min="15873" max="15873" width="4.36328125" style="670" customWidth="1"/>
    <col min="15874" max="15874" width="21.7265625" style="670" bestFit="1" customWidth="1"/>
    <col min="15875" max="15878" width="15.7265625" style="670" customWidth="1"/>
    <col min="15879" max="16128" width="6.90625" style="670"/>
    <col min="16129" max="16129" width="4.36328125" style="670" customWidth="1"/>
    <col min="16130" max="16130" width="21.7265625" style="670" bestFit="1" customWidth="1"/>
    <col min="16131" max="16134" width="15.7265625" style="670" customWidth="1"/>
    <col min="16135" max="16384" width="6.90625" style="670"/>
  </cols>
  <sheetData>
    <row r="1" spans="1:6" ht="13.5" customHeight="1" x14ac:dyDescent="0.2">
      <c r="A1" s="667"/>
      <c r="B1" s="668"/>
      <c r="C1" s="668"/>
      <c r="D1" s="668"/>
      <c r="E1" s="668"/>
      <c r="F1" s="669" t="s">
        <v>413</v>
      </c>
    </row>
    <row r="2" spans="1:6" ht="17" thickBot="1" x14ac:dyDescent="0.25">
      <c r="A2" s="851" t="s">
        <v>414</v>
      </c>
      <c r="B2" s="851"/>
      <c r="C2" s="851"/>
      <c r="D2" s="851"/>
      <c r="E2" s="851"/>
      <c r="F2" s="851"/>
    </row>
    <row r="3" spans="1:6" ht="13.5" customHeight="1" x14ac:dyDescent="0.2">
      <c r="A3" s="671" t="s">
        <v>179</v>
      </c>
      <c r="B3" s="672" t="s">
        <v>180</v>
      </c>
      <c r="C3" s="672" t="s">
        <v>181</v>
      </c>
      <c r="D3" s="672" t="s">
        <v>182</v>
      </c>
      <c r="E3" s="672" t="s">
        <v>183</v>
      </c>
      <c r="F3" s="673" t="s">
        <v>184</v>
      </c>
    </row>
    <row r="4" spans="1:6" ht="13.5" customHeight="1" x14ac:dyDescent="0.2">
      <c r="A4" s="674"/>
      <c r="B4" s="675" t="s">
        <v>185</v>
      </c>
      <c r="C4" s="676" t="s">
        <v>415</v>
      </c>
      <c r="D4" s="676" t="s">
        <v>416</v>
      </c>
      <c r="E4" s="676" t="s">
        <v>417</v>
      </c>
      <c r="F4" s="677"/>
    </row>
    <row r="5" spans="1:6" ht="14.25" customHeight="1" thickBot="1" x14ac:dyDescent="0.25">
      <c r="A5" s="678"/>
      <c r="B5" s="679" t="s">
        <v>189</v>
      </c>
      <c r="C5" s="680" t="s">
        <v>190</v>
      </c>
      <c r="D5" s="679" t="s">
        <v>190</v>
      </c>
      <c r="E5" s="679" t="s">
        <v>190</v>
      </c>
      <c r="F5" s="681" t="s">
        <v>190</v>
      </c>
    </row>
    <row r="6" spans="1:6" ht="13.5" customHeight="1" thickTop="1" x14ac:dyDescent="0.2">
      <c r="A6" s="682">
        <v>1</v>
      </c>
      <c r="B6" s="683" t="s">
        <v>191</v>
      </c>
      <c r="C6" s="684">
        <v>0</v>
      </c>
      <c r="D6" s="684">
        <v>0</v>
      </c>
      <c r="E6" s="684">
        <v>0</v>
      </c>
      <c r="F6" s="685">
        <v>0</v>
      </c>
    </row>
    <row r="7" spans="1:6" ht="13.5" customHeight="1" x14ac:dyDescent="0.2">
      <c r="A7" s="686">
        <v>2</v>
      </c>
      <c r="B7" s="687" t="s">
        <v>192</v>
      </c>
      <c r="C7" s="688">
        <v>46501600</v>
      </c>
      <c r="D7" s="688">
        <v>41794500</v>
      </c>
      <c r="E7" s="688">
        <v>48008000</v>
      </c>
      <c r="F7" s="689">
        <v>136304100</v>
      </c>
    </row>
    <row r="8" spans="1:6" ht="13.5" customHeight="1" x14ac:dyDescent="0.2">
      <c r="A8" s="686">
        <v>3</v>
      </c>
      <c r="B8" s="687" t="s">
        <v>352</v>
      </c>
      <c r="C8" s="688">
        <v>34505400</v>
      </c>
      <c r="D8" s="688">
        <v>35057900</v>
      </c>
      <c r="E8" s="688">
        <v>35960700</v>
      </c>
      <c r="F8" s="689">
        <v>105524000</v>
      </c>
    </row>
    <row r="9" spans="1:6" ht="13.5" customHeight="1" x14ac:dyDescent="0.2">
      <c r="A9" s="686">
        <v>4</v>
      </c>
      <c r="B9" s="687" t="s">
        <v>193</v>
      </c>
      <c r="C9" s="688">
        <v>75529000</v>
      </c>
      <c r="D9" s="688">
        <v>75933000</v>
      </c>
      <c r="E9" s="688">
        <v>76778000</v>
      </c>
      <c r="F9" s="689">
        <v>228240000</v>
      </c>
    </row>
    <row r="10" spans="1:6" ht="13.5" customHeight="1" x14ac:dyDescent="0.2">
      <c r="A10" s="686">
        <v>5</v>
      </c>
      <c r="B10" s="687" t="s">
        <v>334</v>
      </c>
      <c r="C10" s="688">
        <f>53834200-C11</f>
        <v>52716100</v>
      </c>
      <c r="D10" s="688">
        <f>50002800-D11</f>
        <v>48928700</v>
      </c>
      <c r="E10" s="688">
        <f>52117800-E11</f>
        <v>50931800</v>
      </c>
      <c r="F10" s="689">
        <f>SUM(C10:E10)</f>
        <v>152576600</v>
      </c>
    </row>
    <row r="11" spans="1:6" ht="13.5" customHeight="1" x14ac:dyDescent="0.2">
      <c r="A11" s="686"/>
      <c r="B11" s="687" t="s">
        <v>418</v>
      </c>
      <c r="C11" s="688">
        <v>1118100</v>
      </c>
      <c r="D11" s="688">
        <v>1074100</v>
      </c>
      <c r="E11" s="688">
        <v>1186000</v>
      </c>
      <c r="F11" s="689">
        <f>SUM(C11:E11)</f>
        <v>3378200</v>
      </c>
    </row>
    <row r="12" spans="1:6" ht="13.5" customHeight="1" x14ac:dyDescent="0.2">
      <c r="A12" s="686">
        <v>6</v>
      </c>
      <c r="B12" s="687" t="s">
        <v>354</v>
      </c>
      <c r="C12" s="688">
        <v>177678200</v>
      </c>
      <c r="D12" s="688">
        <v>194518900</v>
      </c>
      <c r="E12" s="688">
        <v>190721400</v>
      </c>
      <c r="F12" s="689">
        <v>562918500</v>
      </c>
    </row>
    <row r="13" spans="1:6" ht="13.5" customHeight="1" x14ac:dyDescent="0.2">
      <c r="A13" s="686" t="s">
        <v>198</v>
      </c>
      <c r="B13" s="687"/>
      <c r="C13" s="688">
        <v>388048400</v>
      </c>
      <c r="D13" s="688">
        <v>397307100</v>
      </c>
      <c r="E13" s="688">
        <v>403585900</v>
      </c>
      <c r="F13" s="689">
        <v>1188941400</v>
      </c>
    </row>
    <row r="14" spans="1:6" ht="13.5" customHeight="1" thickBot="1" x14ac:dyDescent="0.25">
      <c r="A14" s="690" t="s">
        <v>199</v>
      </c>
      <c r="B14" s="691"/>
      <c r="C14" s="692">
        <v>388048400</v>
      </c>
      <c r="D14" s="692">
        <v>397307100</v>
      </c>
      <c r="E14" s="692">
        <v>403585900</v>
      </c>
      <c r="F14" s="693">
        <v>1188941400</v>
      </c>
    </row>
    <row r="15" spans="1:6" ht="13.5" customHeight="1" thickBot="1" x14ac:dyDescent="0.25">
      <c r="A15" s="715" t="s">
        <v>203</v>
      </c>
      <c r="B15" s="716"/>
      <c r="C15" s="717">
        <v>0</v>
      </c>
      <c r="D15" s="717">
        <v>0</v>
      </c>
      <c r="E15" s="717">
        <v>0</v>
      </c>
      <c r="F15" s="718">
        <v>0</v>
      </c>
    </row>
    <row r="16" spans="1:6" ht="13.5" customHeight="1" x14ac:dyDescent="0.2">
      <c r="A16" s="694">
        <v>7</v>
      </c>
      <c r="B16" s="695" t="s">
        <v>205</v>
      </c>
      <c r="C16" s="696">
        <v>34000</v>
      </c>
      <c r="D16" s="696">
        <v>14400</v>
      </c>
      <c r="E16" s="696">
        <v>11300</v>
      </c>
      <c r="F16" s="697">
        <v>59700</v>
      </c>
    </row>
    <row r="17" spans="1:6" ht="13.5" customHeight="1" x14ac:dyDescent="0.2">
      <c r="A17" s="686">
        <v>8</v>
      </c>
      <c r="B17" s="687" t="s">
        <v>206</v>
      </c>
      <c r="C17" s="688">
        <v>27500</v>
      </c>
      <c r="D17" s="688">
        <v>33200</v>
      </c>
      <c r="E17" s="688">
        <v>37700</v>
      </c>
      <c r="F17" s="689">
        <v>98400</v>
      </c>
    </row>
    <row r="18" spans="1:6" ht="13.5" customHeight="1" x14ac:dyDescent="0.2">
      <c r="A18" s="686">
        <v>9</v>
      </c>
      <c r="B18" s="687" t="s">
        <v>210</v>
      </c>
      <c r="C18" s="688">
        <v>168200</v>
      </c>
      <c r="D18" s="688"/>
      <c r="E18" s="688"/>
      <c r="F18" s="689">
        <v>168200</v>
      </c>
    </row>
    <row r="19" spans="1:6" ht="13.5" customHeight="1" x14ac:dyDescent="0.2">
      <c r="A19" s="686">
        <v>10</v>
      </c>
      <c r="B19" s="687" t="s">
        <v>270</v>
      </c>
      <c r="C19" s="688">
        <v>44600</v>
      </c>
      <c r="D19" s="688">
        <v>62300</v>
      </c>
      <c r="E19" s="688">
        <v>69700</v>
      </c>
      <c r="F19" s="689">
        <v>176600</v>
      </c>
    </row>
    <row r="20" spans="1:6" ht="13.5" customHeight="1" x14ac:dyDescent="0.2">
      <c r="A20" s="686">
        <v>11</v>
      </c>
      <c r="B20" s="687" t="s">
        <v>211</v>
      </c>
      <c r="C20" s="688">
        <v>83400</v>
      </c>
      <c r="D20" s="688">
        <v>66200</v>
      </c>
      <c r="E20" s="688">
        <v>59000</v>
      </c>
      <c r="F20" s="689">
        <v>208600</v>
      </c>
    </row>
    <row r="21" spans="1:6" ht="13.5" customHeight="1" x14ac:dyDescent="0.2">
      <c r="A21" s="686">
        <v>12</v>
      </c>
      <c r="B21" s="687" t="s">
        <v>215</v>
      </c>
      <c r="C21" s="688">
        <v>259000</v>
      </c>
      <c r="D21" s="688">
        <v>290200</v>
      </c>
      <c r="E21" s="688">
        <v>305500</v>
      </c>
      <c r="F21" s="689">
        <v>854700</v>
      </c>
    </row>
    <row r="22" spans="1:6" ht="13.5" customHeight="1" x14ac:dyDescent="0.2">
      <c r="A22" s="686" t="s">
        <v>224</v>
      </c>
      <c r="B22" s="687"/>
      <c r="C22" s="688">
        <v>616700</v>
      </c>
      <c r="D22" s="688">
        <v>466300</v>
      </c>
      <c r="E22" s="688">
        <v>483200</v>
      </c>
      <c r="F22" s="689">
        <v>1566200</v>
      </c>
    </row>
    <row r="23" spans="1:6" ht="13.5" customHeight="1" thickBot="1" x14ac:dyDescent="0.25">
      <c r="A23" s="690" t="s">
        <v>225</v>
      </c>
      <c r="B23" s="691"/>
      <c r="C23" s="692">
        <v>616700</v>
      </c>
      <c r="D23" s="692">
        <v>466300</v>
      </c>
      <c r="E23" s="692">
        <v>483200</v>
      </c>
      <c r="F23" s="693">
        <v>1566200</v>
      </c>
    </row>
    <row r="24" spans="1:6" ht="14.25" customHeight="1" thickBot="1" x14ac:dyDescent="0.25">
      <c r="A24" s="852" t="s">
        <v>226</v>
      </c>
      <c r="B24" s="853"/>
      <c r="C24" s="698">
        <v>388665100</v>
      </c>
      <c r="D24" s="698">
        <v>397773400</v>
      </c>
      <c r="E24" s="698">
        <v>404069100</v>
      </c>
      <c r="F24" s="699">
        <v>1190507600</v>
      </c>
    </row>
    <row r="25" spans="1:6" ht="12.75" customHeight="1" x14ac:dyDescent="0.2"/>
    <row r="26" spans="1:6" ht="12.75" customHeight="1" x14ac:dyDescent="0.2"/>
    <row r="27" spans="1:6" ht="12.75" customHeight="1" x14ac:dyDescent="0.2"/>
  </sheetData>
  <mergeCells count="2">
    <mergeCell ref="A2:F2"/>
    <mergeCell ref="A24:B24"/>
  </mergeCells>
  <phoneticPr fontId="3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F103"/>
  <sheetViews>
    <sheetView workbookViewId="0"/>
  </sheetViews>
  <sheetFormatPr defaultColWidth="6.90625" defaultRowHeight="13" x14ac:dyDescent="0.2"/>
  <cols>
    <col min="1" max="1" width="4.36328125" style="579" customWidth="1"/>
    <col min="2" max="2" width="28.36328125" style="579" bestFit="1" customWidth="1"/>
    <col min="3" max="6" width="15.7265625" style="579" customWidth="1"/>
    <col min="7" max="256" width="6.90625" style="579"/>
    <col min="257" max="257" width="4.36328125" style="579" customWidth="1"/>
    <col min="258" max="258" width="28.36328125" style="579" bestFit="1" customWidth="1"/>
    <col min="259" max="262" width="15.7265625" style="579" customWidth="1"/>
    <col min="263" max="512" width="6.90625" style="579"/>
    <col min="513" max="513" width="4.36328125" style="579" customWidth="1"/>
    <col min="514" max="514" width="28.36328125" style="579" bestFit="1" customWidth="1"/>
    <col min="515" max="518" width="15.7265625" style="579" customWidth="1"/>
    <col min="519" max="768" width="6.90625" style="579"/>
    <col min="769" max="769" width="4.36328125" style="579" customWidth="1"/>
    <col min="770" max="770" width="28.36328125" style="579" bestFit="1" customWidth="1"/>
    <col min="771" max="774" width="15.7265625" style="579" customWidth="1"/>
    <col min="775" max="1024" width="6.90625" style="579"/>
    <col min="1025" max="1025" width="4.36328125" style="579" customWidth="1"/>
    <col min="1026" max="1026" width="28.36328125" style="579" bestFit="1" customWidth="1"/>
    <col min="1027" max="1030" width="15.7265625" style="579" customWidth="1"/>
    <col min="1031" max="1280" width="6.90625" style="579"/>
    <col min="1281" max="1281" width="4.36328125" style="579" customWidth="1"/>
    <col min="1282" max="1282" width="28.36328125" style="579" bestFit="1" customWidth="1"/>
    <col min="1283" max="1286" width="15.7265625" style="579" customWidth="1"/>
    <col min="1287" max="1536" width="6.90625" style="579"/>
    <col min="1537" max="1537" width="4.36328125" style="579" customWidth="1"/>
    <col min="1538" max="1538" width="28.36328125" style="579" bestFit="1" customWidth="1"/>
    <col min="1539" max="1542" width="15.7265625" style="579" customWidth="1"/>
    <col min="1543" max="1792" width="6.90625" style="579"/>
    <col min="1793" max="1793" width="4.36328125" style="579" customWidth="1"/>
    <col min="1794" max="1794" width="28.36328125" style="579" bestFit="1" customWidth="1"/>
    <col min="1795" max="1798" width="15.7265625" style="579" customWidth="1"/>
    <col min="1799" max="2048" width="6.90625" style="579"/>
    <col min="2049" max="2049" width="4.36328125" style="579" customWidth="1"/>
    <col min="2050" max="2050" width="28.36328125" style="579" bestFit="1" customWidth="1"/>
    <col min="2051" max="2054" width="15.7265625" style="579" customWidth="1"/>
    <col min="2055" max="2304" width="6.90625" style="579"/>
    <col min="2305" max="2305" width="4.36328125" style="579" customWidth="1"/>
    <col min="2306" max="2306" width="28.36328125" style="579" bestFit="1" customWidth="1"/>
    <col min="2307" max="2310" width="15.7265625" style="579" customWidth="1"/>
    <col min="2311" max="2560" width="6.90625" style="579"/>
    <col min="2561" max="2561" width="4.36328125" style="579" customWidth="1"/>
    <col min="2562" max="2562" width="28.36328125" style="579" bestFit="1" customWidth="1"/>
    <col min="2563" max="2566" width="15.7265625" style="579" customWidth="1"/>
    <col min="2567" max="2816" width="6.90625" style="579"/>
    <col min="2817" max="2817" width="4.36328125" style="579" customWidth="1"/>
    <col min="2818" max="2818" width="28.36328125" style="579" bestFit="1" customWidth="1"/>
    <col min="2819" max="2822" width="15.7265625" style="579" customWidth="1"/>
    <col min="2823" max="3072" width="6.90625" style="579"/>
    <col min="3073" max="3073" width="4.36328125" style="579" customWidth="1"/>
    <col min="3074" max="3074" width="28.36328125" style="579" bestFit="1" customWidth="1"/>
    <col min="3075" max="3078" width="15.7265625" style="579" customWidth="1"/>
    <col min="3079" max="3328" width="6.90625" style="579"/>
    <col min="3329" max="3329" width="4.36328125" style="579" customWidth="1"/>
    <col min="3330" max="3330" width="28.36328125" style="579" bestFit="1" customWidth="1"/>
    <col min="3331" max="3334" width="15.7265625" style="579" customWidth="1"/>
    <col min="3335" max="3584" width="6.90625" style="579"/>
    <col min="3585" max="3585" width="4.36328125" style="579" customWidth="1"/>
    <col min="3586" max="3586" width="28.36328125" style="579" bestFit="1" customWidth="1"/>
    <col min="3587" max="3590" width="15.7265625" style="579" customWidth="1"/>
    <col min="3591" max="3840" width="6.90625" style="579"/>
    <col min="3841" max="3841" width="4.36328125" style="579" customWidth="1"/>
    <col min="3842" max="3842" width="28.36328125" style="579" bestFit="1" customWidth="1"/>
    <col min="3843" max="3846" width="15.7265625" style="579" customWidth="1"/>
    <col min="3847" max="4096" width="6.90625" style="579"/>
    <col min="4097" max="4097" width="4.36328125" style="579" customWidth="1"/>
    <col min="4098" max="4098" width="28.36328125" style="579" bestFit="1" customWidth="1"/>
    <col min="4099" max="4102" width="15.7265625" style="579" customWidth="1"/>
    <col min="4103" max="4352" width="6.90625" style="579"/>
    <col min="4353" max="4353" width="4.36328125" style="579" customWidth="1"/>
    <col min="4354" max="4354" width="28.36328125" style="579" bestFit="1" customWidth="1"/>
    <col min="4355" max="4358" width="15.7265625" style="579" customWidth="1"/>
    <col min="4359" max="4608" width="6.90625" style="579"/>
    <col min="4609" max="4609" width="4.36328125" style="579" customWidth="1"/>
    <col min="4610" max="4610" width="28.36328125" style="579" bestFit="1" customWidth="1"/>
    <col min="4611" max="4614" width="15.7265625" style="579" customWidth="1"/>
    <col min="4615" max="4864" width="6.90625" style="579"/>
    <col min="4865" max="4865" width="4.36328125" style="579" customWidth="1"/>
    <col min="4866" max="4866" width="28.36328125" style="579" bestFit="1" customWidth="1"/>
    <col min="4867" max="4870" width="15.7265625" style="579" customWidth="1"/>
    <col min="4871" max="5120" width="6.90625" style="579"/>
    <col min="5121" max="5121" width="4.36328125" style="579" customWidth="1"/>
    <col min="5122" max="5122" width="28.36328125" style="579" bestFit="1" customWidth="1"/>
    <col min="5123" max="5126" width="15.7265625" style="579" customWidth="1"/>
    <col min="5127" max="5376" width="6.90625" style="579"/>
    <col min="5377" max="5377" width="4.36328125" style="579" customWidth="1"/>
    <col min="5378" max="5378" width="28.36328125" style="579" bestFit="1" customWidth="1"/>
    <col min="5379" max="5382" width="15.7265625" style="579" customWidth="1"/>
    <col min="5383" max="5632" width="6.90625" style="579"/>
    <col min="5633" max="5633" width="4.36328125" style="579" customWidth="1"/>
    <col min="5634" max="5634" width="28.36328125" style="579" bestFit="1" customWidth="1"/>
    <col min="5635" max="5638" width="15.7265625" style="579" customWidth="1"/>
    <col min="5639" max="5888" width="6.90625" style="579"/>
    <col min="5889" max="5889" width="4.36328125" style="579" customWidth="1"/>
    <col min="5890" max="5890" width="28.36328125" style="579" bestFit="1" customWidth="1"/>
    <col min="5891" max="5894" width="15.7265625" style="579" customWidth="1"/>
    <col min="5895" max="6144" width="6.90625" style="579"/>
    <col min="6145" max="6145" width="4.36328125" style="579" customWidth="1"/>
    <col min="6146" max="6146" width="28.36328125" style="579" bestFit="1" customWidth="1"/>
    <col min="6147" max="6150" width="15.7265625" style="579" customWidth="1"/>
    <col min="6151" max="6400" width="6.90625" style="579"/>
    <col min="6401" max="6401" width="4.36328125" style="579" customWidth="1"/>
    <col min="6402" max="6402" width="28.36328125" style="579" bestFit="1" customWidth="1"/>
    <col min="6403" max="6406" width="15.7265625" style="579" customWidth="1"/>
    <col min="6407" max="6656" width="6.90625" style="579"/>
    <col min="6657" max="6657" width="4.36328125" style="579" customWidth="1"/>
    <col min="6658" max="6658" width="28.36328125" style="579" bestFit="1" customWidth="1"/>
    <col min="6659" max="6662" width="15.7265625" style="579" customWidth="1"/>
    <col min="6663" max="6912" width="6.90625" style="579"/>
    <col min="6913" max="6913" width="4.36328125" style="579" customWidth="1"/>
    <col min="6914" max="6914" width="28.36328125" style="579" bestFit="1" customWidth="1"/>
    <col min="6915" max="6918" width="15.7265625" style="579" customWidth="1"/>
    <col min="6919" max="7168" width="6.90625" style="579"/>
    <col min="7169" max="7169" width="4.36328125" style="579" customWidth="1"/>
    <col min="7170" max="7170" width="28.36328125" style="579" bestFit="1" customWidth="1"/>
    <col min="7171" max="7174" width="15.7265625" style="579" customWidth="1"/>
    <col min="7175" max="7424" width="6.90625" style="579"/>
    <col min="7425" max="7425" width="4.36328125" style="579" customWidth="1"/>
    <col min="7426" max="7426" width="28.36328125" style="579" bestFit="1" customWidth="1"/>
    <col min="7427" max="7430" width="15.7265625" style="579" customWidth="1"/>
    <col min="7431" max="7680" width="6.90625" style="579"/>
    <col min="7681" max="7681" width="4.36328125" style="579" customWidth="1"/>
    <col min="7682" max="7682" width="28.36328125" style="579" bestFit="1" customWidth="1"/>
    <col min="7683" max="7686" width="15.7265625" style="579" customWidth="1"/>
    <col min="7687" max="7936" width="6.90625" style="579"/>
    <col min="7937" max="7937" width="4.36328125" style="579" customWidth="1"/>
    <col min="7938" max="7938" width="28.36328125" style="579" bestFit="1" customWidth="1"/>
    <col min="7939" max="7942" width="15.7265625" style="579" customWidth="1"/>
    <col min="7943" max="8192" width="6.90625" style="579"/>
    <col min="8193" max="8193" width="4.36328125" style="579" customWidth="1"/>
    <col min="8194" max="8194" width="28.36328125" style="579" bestFit="1" customWidth="1"/>
    <col min="8195" max="8198" width="15.7265625" style="579" customWidth="1"/>
    <col min="8199" max="8448" width="6.90625" style="579"/>
    <col min="8449" max="8449" width="4.36328125" style="579" customWidth="1"/>
    <col min="8450" max="8450" width="28.36328125" style="579" bestFit="1" customWidth="1"/>
    <col min="8451" max="8454" width="15.7265625" style="579" customWidth="1"/>
    <col min="8455" max="8704" width="6.90625" style="579"/>
    <col min="8705" max="8705" width="4.36328125" style="579" customWidth="1"/>
    <col min="8706" max="8706" width="28.36328125" style="579" bestFit="1" customWidth="1"/>
    <col min="8707" max="8710" width="15.7265625" style="579" customWidth="1"/>
    <col min="8711" max="8960" width="6.90625" style="579"/>
    <col min="8961" max="8961" width="4.36328125" style="579" customWidth="1"/>
    <col min="8962" max="8962" width="28.36328125" style="579" bestFit="1" customWidth="1"/>
    <col min="8963" max="8966" width="15.7265625" style="579" customWidth="1"/>
    <col min="8967" max="9216" width="6.90625" style="579"/>
    <col min="9217" max="9217" width="4.36328125" style="579" customWidth="1"/>
    <col min="9218" max="9218" width="28.36328125" style="579" bestFit="1" customWidth="1"/>
    <col min="9219" max="9222" width="15.7265625" style="579" customWidth="1"/>
    <col min="9223" max="9472" width="6.90625" style="579"/>
    <col min="9473" max="9473" width="4.36328125" style="579" customWidth="1"/>
    <col min="9474" max="9474" width="28.36328125" style="579" bestFit="1" customWidth="1"/>
    <col min="9475" max="9478" width="15.7265625" style="579" customWidth="1"/>
    <col min="9479" max="9728" width="6.90625" style="579"/>
    <col min="9729" max="9729" width="4.36328125" style="579" customWidth="1"/>
    <col min="9730" max="9730" width="28.36328125" style="579" bestFit="1" customWidth="1"/>
    <col min="9731" max="9734" width="15.7265625" style="579" customWidth="1"/>
    <col min="9735" max="9984" width="6.90625" style="579"/>
    <col min="9985" max="9985" width="4.36328125" style="579" customWidth="1"/>
    <col min="9986" max="9986" width="28.36328125" style="579" bestFit="1" customWidth="1"/>
    <col min="9987" max="9990" width="15.7265625" style="579" customWidth="1"/>
    <col min="9991" max="10240" width="6.90625" style="579"/>
    <col min="10241" max="10241" width="4.36328125" style="579" customWidth="1"/>
    <col min="10242" max="10242" width="28.36328125" style="579" bestFit="1" customWidth="1"/>
    <col min="10243" max="10246" width="15.7265625" style="579" customWidth="1"/>
    <col min="10247" max="10496" width="6.90625" style="579"/>
    <col min="10497" max="10497" width="4.36328125" style="579" customWidth="1"/>
    <col min="10498" max="10498" width="28.36328125" style="579" bestFit="1" customWidth="1"/>
    <col min="10499" max="10502" width="15.7265625" style="579" customWidth="1"/>
    <col min="10503" max="10752" width="6.90625" style="579"/>
    <col min="10753" max="10753" width="4.36328125" style="579" customWidth="1"/>
    <col min="10754" max="10754" width="28.36328125" style="579" bestFit="1" customWidth="1"/>
    <col min="10755" max="10758" width="15.7265625" style="579" customWidth="1"/>
    <col min="10759" max="11008" width="6.90625" style="579"/>
    <col min="11009" max="11009" width="4.36328125" style="579" customWidth="1"/>
    <col min="11010" max="11010" width="28.36328125" style="579" bestFit="1" customWidth="1"/>
    <col min="11011" max="11014" width="15.7265625" style="579" customWidth="1"/>
    <col min="11015" max="11264" width="6.90625" style="579"/>
    <col min="11265" max="11265" width="4.36328125" style="579" customWidth="1"/>
    <col min="11266" max="11266" width="28.36328125" style="579" bestFit="1" customWidth="1"/>
    <col min="11267" max="11270" width="15.7265625" style="579" customWidth="1"/>
    <col min="11271" max="11520" width="6.90625" style="579"/>
    <col min="11521" max="11521" width="4.36328125" style="579" customWidth="1"/>
    <col min="11522" max="11522" width="28.36328125" style="579" bestFit="1" customWidth="1"/>
    <col min="11523" max="11526" width="15.7265625" style="579" customWidth="1"/>
    <col min="11527" max="11776" width="6.90625" style="579"/>
    <col min="11777" max="11777" width="4.36328125" style="579" customWidth="1"/>
    <col min="11778" max="11778" width="28.36328125" style="579" bestFit="1" customWidth="1"/>
    <col min="11779" max="11782" width="15.7265625" style="579" customWidth="1"/>
    <col min="11783" max="12032" width="6.90625" style="579"/>
    <col min="12033" max="12033" width="4.36328125" style="579" customWidth="1"/>
    <col min="12034" max="12034" width="28.36328125" style="579" bestFit="1" customWidth="1"/>
    <col min="12035" max="12038" width="15.7265625" style="579" customWidth="1"/>
    <col min="12039" max="12288" width="6.90625" style="579"/>
    <col min="12289" max="12289" width="4.36328125" style="579" customWidth="1"/>
    <col min="12290" max="12290" width="28.36328125" style="579" bestFit="1" customWidth="1"/>
    <col min="12291" max="12294" width="15.7265625" style="579" customWidth="1"/>
    <col min="12295" max="12544" width="6.90625" style="579"/>
    <col min="12545" max="12545" width="4.36328125" style="579" customWidth="1"/>
    <col min="12546" max="12546" width="28.36328125" style="579" bestFit="1" customWidth="1"/>
    <col min="12547" max="12550" width="15.7265625" style="579" customWidth="1"/>
    <col min="12551" max="12800" width="6.90625" style="579"/>
    <col min="12801" max="12801" width="4.36328125" style="579" customWidth="1"/>
    <col min="12802" max="12802" width="28.36328125" style="579" bestFit="1" customWidth="1"/>
    <col min="12803" max="12806" width="15.7265625" style="579" customWidth="1"/>
    <col min="12807" max="13056" width="6.90625" style="579"/>
    <col min="13057" max="13057" width="4.36328125" style="579" customWidth="1"/>
    <col min="13058" max="13058" width="28.36328125" style="579" bestFit="1" customWidth="1"/>
    <col min="13059" max="13062" width="15.7265625" style="579" customWidth="1"/>
    <col min="13063" max="13312" width="6.90625" style="579"/>
    <col min="13313" max="13313" width="4.36328125" style="579" customWidth="1"/>
    <col min="13314" max="13314" width="28.36328125" style="579" bestFit="1" customWidth="1"/>
    <col min="13315" max="13318" width="15.7265625" style="579" customWidth="1"/>
    <col min="13319" max="13568" width="6.90625" style="579"/>
    <col min="13569" max="13569" width="4.36328125" style="579" customWidth="1"/>
    <col min="13570" max="13570" width="28.36328125" style="579" bestFit="1" customWidth="1"/>
    <col min="13571" max="13574" width="15.7265625" style="579" customWidth="1"/>
    <col min="13575" max="13824" width="6.90625" style="579"/>
    <col min="13825" max="13825" width="4.36328125" style="579" customWidth="1"/>
    <col min="13826" max="13826" width="28.36328125" style="579" bestFit="1" customWidth="1"/>
    <col min="13827" max="13830" width="15.7265625" style="579" customWidth="1"/>
    <col min="13831" max="14080" width="6.90625" style="579"/>
    <col min="14081" max="14081" width="4.36328125" style="579" customWidth="1"/>
    <col min="14082" max="14082" width="28.36328125" style="579" bestFit="1" customWidth="1"/>
    <col min="14083" max="14086" width="15.7265625" style="579" customWidth="1"/>
    <col min="14087" max="14336" width="6.90625" style="579"/>
    <col min="14337" max="14337" width="4.36328125" style="579" customWidth="1"/>
    <col min="14338" max="14338" width="28.36328125" style="579" bestFit="1" customWidth="1"/>
    <col min="14339" max="14342" width="15.7265625" style="579" customWidth="1"/>
    <col min="14343" max="14592" width="6.90625" style="579"/>
    <col min="14593" max="14593" width="4.36328125" style="579" customWidth="1"/>
    <col min="14594" max="14594" width="28.36328125" style="579" bestFit="1" customWidth="1"/>
    <col min="14595" max="14598" width="15.7265625" style="579" customWidth="1"/>
    <col min="14599" max="14848" width="6.90625" style="579"/>
    <col min="14849" max="14849" width="4.36328125" style="579" customWidth="1"/>
    <col min="14850" max="14850" width="28.36328125" style="579" bestFit="1" customWidth="1"/>
    <col min="14851" max="14854" width="15.7265625" style="579" customWidth="1"/>
    <col min="14855" max="15104" width="6.90625" style="579"/>
    <col min="15105" max="15105" width="4.36328125" style="579" customWidth="1"/>
    <col min="15106" max="15106" width="28.36328125" style="579" bestFit="1" customWidth="1"/>
    <col min="15107" max="15110" width="15.7265625" style="579" customWidth="1"/>
    <col min="15111" max="15360" width="6.90625" style="579"/>
    <col min="15361" max="15361" width="4.36328125" style="579" customWidth="1"/>
    <col min="15362" max="15362" width="28.36328125" style="579" bestFit="1" customWidth="1"/>
    <col min="15363" max="15366" width="15.7265625" style="579" customWidth="1"/>
    <col min="15367" max="15616" width="6.90625" style="579"/>
    <col min="15617" max="15617" width="4.36328125" style="579" customWidth="1"/>
    <col min="15618" max="15618" width="28.36328125" style="579" bestFit="1" customWidth="1"/>
    <col min="15619" max="15622" width="15.7265625" style="579" customWidth="1"/>
    <col min="15623" max="15872" width="6.90625" style="579"/>
    <col min="15873" max="15873" width="4.36328125" style="579" customWidth="1"/>
    <col min="15874" max="15874" width="28.36328125" style="579" bestFit="1" customWidth="1"/>
    <col min="15875" max="15878" width="15.7265625" style="579" customWidth="1"/>
    <col min="15879" max="16128" width="6.90625" style="579"/>
    <col min="16129" max="16129" width="4.36328125" style="579" customWidth="1"/>
    <col min="16130" max="16130" width="28.36328125" style="579" bestFit="1" customWidth="1"/>
    <col min="16131" max="16134" width="15.7265625" style="579" customWidth="1"/>
    <col min="16135" max="16384" width="6.90625" style="579"/>
  </cols>
  <sheetData>
    <row r="1" spans="1:6" ht="13.5" customHeight="1" x14ac:dyDescent="0.2">
      <c r="A1" s="576"/>
      <c r="B1" s="577"/>
      <c r="C1" s="577"/>
      <c r="D1" s="577"/>
      <c r="E1" s="577"/>
      <c r="F1" s="578" t="s">
        <v>419</v>
      </c>
    </row>
    <row r="2" spans="1:6" ht="18" customHeight="1" thickBot="1" x14ac:dyDescent="0.25">
      <c r="A2" s="845" t="s">
        <v>420</v>
      </c>
      <c r="B2" s="845"/>
      <c r="C2" s="845"/>
      <c r="D2" s="845"/>
      <c r="E2" s="845"/>
      <c r="F2" s="845"/>
    </row>
    <row r="3" spans="1:6" ht="13.5" customHeight="1" x14ac:dyDescent="0.2">
      <c r="A3" s="580" t="s">
        <v>179</v>
      </c>
      <c r="B3" s="581" t="s">
        <v>180</v>
      </c>
      <c r="C3" s="581" t="s">
        <v>181</v>
      </c>
      <c r="D3" s="581" t="s">
        <v>182</v>
      </c>
      <c r="E3" s="581" t="s">
        <v>183</v>
      </c>
      <c r="F3" s="582" t="s">
        <v>184</v>
      </c>
    </row>
    <row r="4" spans="1:6" ht="13.5" customHeight="1" x14ac:dyDescent="0.2">
      <c r="A4" s="583"/>
      <c r="B4" s="584" t="s">
        <v>185</v>
      </c>
      <c r="C4" s="585" t="s">
        <v>421</v>
      </c>
      <c r="D4" s="585" t="s">
        <v>422</v>
      </c>
      <c r="E4" s="585" t="s">
        <v>423</v>
      </c>
      <c r="F4" s="586"/>
    </row>
    <row r="5" spans="1:6" ht="14.25" customHeight="1" thickBot="1" x14ac:dyDescent="0.25">
      <c r="A5" s="587"/>
      <c r="B5" s="588" t="s">
        <v>189</v>
      </c>
      <c r="C5" s="589" t="s">
        <v>190</v>
      </c>
      <c r="D5" s="588" t="s">
        <v>190</v>
      </c>
      <c r="E5" s="588" t="s">
        <v>190</v>
      </c>
      <c r="F5" s="590" t="s">
        <v>190</v>
      </c>
    </row>
    <row r="6" spans="1:6" ht="13.5" customHeight="1" thickTop="1" x14ac:dyDescent="0.2">
      <c r="A6" s="591">
        <v>1</v>
      </c>
      <c r="B6" s="592" t="s">
        <v>191</v>
      </c>
      <c r="C6" s="593">
        <v>6748500</v>
      </c>
      <c r="D6" s="593">
        <v>7401300</v>
      </c>
      <c r="E6" s="593">
        <v>6264500</v>
      </c>
      <c r="F6" s="594">
        <v>20414300</v>
      </c>
    </row>
    <row r="7" spans="1:6" ht="13.5" customHeight="1" x14ac:dyDescent="0.2">
      <c r="A7" s="595">
        <v>2</v>
      </c>
      <c r="B7" s="596" t="s">
        <v>192</v>
      </c>
      <c r="C7" s="597">
        <v>71034300</v>
      </c>
      <c r="D7" s="597">
        <v>68133200</v>
      </c>
      <c r="E7" s="597">
        <v>83159100</v>
      </c>
      <c r="F7" s="598">
        <v>222326600</v>
      </c>
    </row>
    <row r="8" spans="1:6" ht="13.5" customHeight="1" x14ac:dyDescent="0.2">
      <c r="A8" s="595">
        <v>3</v>
      </c>
      <c r="B8" s="596" t="s">
        <v>193</v>
      </c>
      <c r="C8" s="597">
        <v>60051900</v>
      </c>
      <c r="D8" s="597">
        <v>50872400</v>
      </c>
      <c r="E8" s="597">
        <v>80250100</v>
      </c>
      <c r="F8" s="598">
        <v>191174400</v>
      </c>
    </row>
    <row r="9" spans="1:6" ht="13.5" customHeight="1" x14ac:dyDescent="0.2">
      <c r="A9" s="595">
        <v>4</v>
      </c>
      <c r="B9" s="596" t="s">
        <v>194</v>
      </c>
      <c r="C9" s="597">
        <f>44844500-C10</f>
        <v>44047400</v>
      </c>
      <c r="D9" s="597">
        <f>45668400-D10</f>
        <v>44927200</v>
      </c>
      <c r="E9" s="597">
        <f>55839200-E10</f>
        <v>54821700</v>
      </c>
      <c r="F9" s="598">
        <f>146352100-F10</f>
        <v>143796300</v>
      </c>
    </row>
    <row r="10" spans="1:6" ht="13.5" customHeight="1" x14ac:dyDescent="0.2">
      <c r="A10" s="595"/>
      <c r="B10" s="596" t="s">
        <v>418</v>
      </c>
      <c r="C10" s="597">
        <v>797100</v>
      </c>
      <c r="D10" s="597">
        <v>741200</v>
      </c>
      <c r="E10" s="597">
        <v>1017500</v>
      </c>
      <c r="F10" s="598">
        <f>C10+D10+E10</f>
        <v>2555800</v>
      </c>
    </row>
    <row r="11" spans="1:6" ht="13.5" customHeight="1" x14ac:dyDescent="0.2">
      <c r="A11" s="595">
        <v>5</v>
      </c>
      <c r="B11" s="596" t="s">
        <v>196</v>
      </c>
      <c r="C11" s="597">
        <v>32198000</v>
      </c>
      <c r="D11" s="597">
        <v>31119400</v>
      </c>
      <c r="E11" s="597">
        <v>39851300</v>
      </c>
      <c r="F11" s="598">
        <v>103168700</v>
      </c>
    </row>
    <row r="12" spans="1:6" ht="13.5" customHeight="1" x14ac:dyDescent="0.2">
      <c r="A12" s="595">
        <v>6</v>
      </c>
      <c r="B12" s="596" t="s">
        <v>197</v>
      </c>
      <c r="C12" s="597">
        <v>102025900</v>
      </c>
      <c r="D12" s="597">
        <v>100636000</v>
      </c>
      <c r="E12" s="597">
        <v>131152000</v>
      </c>
      <c r="F12" s="598">
        <v>333813900</v>
      </c>
    </row>
    <row r="13" spans="1:6" ht="13.5" customHeight="1" x14ac:dyDescent="0.2">
      <c r="A13" s="595" t="s">
        <v>198</v>
      </c>
      <c r="B13" s="596"/>
      <c r="C13" s="597">
        <v>310154600</v>
      </c>
      <c r="D13" s="597">
        <v>296429400</v>
      </c>
      <c r="E13" s="597">
        <v>390251700</v>
      </c>
      <c r="F13" s="598">
        <v>996835700</v>
      </c>
    </row>
    <row r="14" spans="1:6" ht="13.5" customHeight="1" thickBot="1" x14ac:dyDescent="0.25">
      <c r="A14" s="601" t="s">
        <v>199</v>
      </c>
      <c r="B14" s="602"/>
      <c r="C14" s="603">
        <v>316903100</v>
      </c>
      <c r="D14" s="603">
        <v>303830700</v>
      </c>
      <c r="E14" s="603">
        <v>396516200</v>
      </c>
      <c r="F14" s="604">
        <v>1017250000</v>
      </c>
    </row>
    <row r="15" spans="1:6" ht="13.5" customHeight="1" x14ac:dyDescent="0.2">
      <c r="A15" s="605">
        <v>7</v>
      </c>
      <c r="B15" s="606" t="s">
        <v>233</v>
      </c>
      <c r="C15" s="607">
        <v>344600</v>
      </c>
      <c r="D15" s="607">
        <v>315700</v>
      </c>
      <c r="E15" s="607">
        <v>434300</v>
      </c>
      <c r="F15" s="608">
        <v>1094600</v>
      </c>
    </row>
    <row r="16" spans="1:6" ht="13.5" customHeight="1" x14ac:dyDescent="0.2">
      <c r="A16" s="595">
        <v>8</v>
      </c>
      <c r="B16" s="596" t="s">
        <v>345</v>
      </c>
      <c r="C16" s="597">
        <v>1884900</v>
      </c>
      <c r="D16" s="597">
        <v>1707900</v>
      </c>
      <c r="E16" s="597">
        <v>2110800</v>
      </c>
      <c r="F16" s="598">
        <v>5703600</v>
      </c>
    </row>
    <row r="17" spans="1:6" ht="13.5" customHeight="1" x14ac:dyDescent="0.2">
      <c r="A17" s="595">
        <v>9</v>
      </c>
      <c r="B17" s="596" t="s">
        <v>301</v>
      </c>
      <c r="C17" s="597">
        <v>742800</v>
      </c>
      <c r="D17" s="597">
        <v>895900</v>
      </c>
      <c r="E17" s="597">
        <v>1191000</v>
      </c>
      <c r="F17" s="598">
        <v>2829700</v>
      </c>
    </row>
    <row r="18" spans="1:6" ht="13.5" customHeight="1" x14ac:dyDescent="0.2">
      <c r="A18" s="595">
        <v>10</v>
      </c>
      <c r="B18" s="596" t="s">
        <v>402</v>
      </c>
      <c r="C18" s="597">
        <v>1051900</v>
      </c>
      <c r="D18" s="597">
        <v>1187100</v>
      </c>
      <c r="E18" s="597">
        <v>1407400</v>
      </c>
      <c r="F18" s="598">
        <v>3646400</v>
      </c>
    </row>
    <row r="19" spans="1:6" ht="13.5" customHeight="1" x14ac:dyDescent="0.2">
      <c r="A19" s="595">
        <v>11</v>
      </c>
      <c r="B19" s="596" t="s">
        <v>200</v>
      </c>
      <c r="C19" s="597">
        <v>1477000</v>
      </c>
      <c r="D19" s="597">
        <v>1813300</v>
      </c>
      <c r="E19" s="597">
        <v>2127900</v>
      </c>
      <c r="F19" s="598">
        <v>5418200</v>
      </c>
    </row>
    <row r="20" spans="1:6" ht="13.5" customHeight="1" x14ac:dyDescent="0.2">
      <c r="A20" s="595">
        <v>12</v>
      </c>
      <c r="B20" s="596" t="s">
        <v>237</v>
      </c>
      <c r="C20" s="597">
        <v>3994300</v>
      </c>
      <c r="D20" s="597">
        <v>4205400</v>
      </c>
      <c r="E20" s="597">
        <v>4415100</v>
      </c>
      <c r="F20" s="598">
        <v>12614800</v>
      </c>
    </row>
    <row r="21" spans="1:6" ht="13.5" customHeight="1" x14ac:dyDescent="0.2">
      <c r="A21" s="595">
        <v>13</v>
      </c>
      <c r="B21" s="596" t="s">
        <v>238</v>
      </c>
      <c r="C21" s="597">
        <v>686700</v>
      </c>
      <c r="D21" s="597">
        <v>917600</v>
      </c>
      <c r="E21" s="597"/>
      <c r="F21" s="598">
        <v>1604300</v>
      </c>
    </row>
    <row r="22" spans="1:6" ht="13.5" customHeight="1" x14ac:dyDescent="0.2">
      <c r="A22" s="595">
        <v>14</v>
      </c>
      <c r="B22" s="596" t="s">
        <v>239</v>
      </c>
      <c r="C22" s="597">
        <v>2780600</v>
      </c>
      <c r="D22" s="597">
        <v>3058400</v>
      </c>
      <c r="E22" s="597">
        <v>3777400</v>
      </c>
      <c r="F22" s="598">
        <v>9616400</v>
      </c>
    </row>
    <row r="23" spans="1:6" ht="13.5" customHeight="1" x14ac:dyDescent="0.2">
      <c r="A23" s="595">
        <v>15</v>
      </c>
      <c r="B23" s="596" t="s">
        <v>240</v>
      </c>
      <c r="C23" s="597">
        <v>1847500</v>
      </c>
      <c r="D23" s="597">
        <v>2585800</v>
      </c>
      <c r="E23" s="597">
        <v>2861200</v>
      </c>
      <c r="F23" s="598">
        <v>7294500</v>
      </c>
    </row>
    <row r="24" spans="1:6" ht="13.5" customHeight="1" x14ac:dyDescent="0.2">
      <c r="A24" s="595">
        <v>16</v>
      </c>
      <c r="B24" s="596" t="s">
        <v>201</v>
      </c>
      <c r="C24" s="597">
        <v>1673700</v>
      </c>
      <c r="D24" s="597">
        <v>1471100</v>
      </c>
      <c r="E24" s="597">
        <v>2078900</v>
      </c>
      <c r="F24" s="598">
        <v>5223700</v>
      </c>
    </row>
    <row r="25" spans="1:6" ht="13.5" customHeight="1" x14ac:dyDescent="0.2">
      <c r="A25" s="595">
        <v>17</v>
      </c>
      <c r="B25" s="596" t="s">
        <v>403</v>
      </c>
      <c r="C25" s="597">
        <v>3617600</v>
      </c>
      <c r="D25" s="597">
        <v>2698700</v>
      </c>
      <c r="E25" s="597">
        <v>4877900</v>
      </c>
      <c r="F25" s="598">
        <v>11194200</v>
      </c>
    </row>
    <row r="26" spans="1:6" ht="13.5" customHeight="1" x14ac:dyDescent="0.2">
      <c r="A26" s="595">
        <v>18</v>
      </c>
      <c r="B26" s="596" t="s">
        <v>241</v>
      </c>
      <c r="C26" s="597">
        <v>1144400</v>
      </c>
      <c r="D26" s="597">
        <v>1175000</v>
      </c>
      <c r="E26" s="597">
        <v>1379800</v>
      </c>
      <c r="F26" s="598">
        <v>3699200</v>
      </c>
    </row>
    <row r="27" spans="1:6" ht="13.5" customHeight="1" x14ac:dyDescent="0.2">
      <c r="A27" s="595">
        <v>19</v>
      </c>
      <c r="B27" s="596" t="s">
        <v>242</v>
      </c>
      <c r="C27" s="597">
        <v>584000</v>
      </c>
      <c r="D27" s="597">
        <v>472500</v>
      </c>
      <c r="E27" s="597">
        <v>581100</v>
      </c>
      <c r="F27" s="598">
        <v>1637600</v>
      </c>
    </row>
    <row r="28" spans="1:6" ht="13.5" customHeight="1" x14ac:dyDescent="0.2">
      <c r="A28" s="595">
        <v>20</v>
      </c>
      <c r="B28" s="596" t="s">
        <v>243</v>
      </c>
      <c r="C28" s="597">
        <v>2262300</v>
      </c>
      <c r="D28" s="597">
        <v>2999800</v>
      </c>
      <c r="E28" s="597">
        <v>3083400</v>
      </c>
      <c r="F28" s="598">
        <v>8345500</v>
      </c>
    </row>
    <row r="29" spans="1:6" ht="13.5" customHeight="1" x14ac:dyDescent="0.2">
      <c r="A29" s="595">
        <v>21</v>
      </c>
      <c r="B29" s="596" t="s">
        <v>202</v>
      </c>
      <c r="C29" s="597">
        <v>110500</v>
      </c>
      <c r="D29" s="597">
        <v>195600</v>
      </c>
      <c r="E29" s="597">
        <v>260700</v>
      </c>
      <c r="F29" s="598">
        <v>566800</v>
      </c>
    </row>
    <row r="30" spans="1:6" ht="13.5" customHeight="1" x14ac:dyDescent="0.2">
      <c r="A30" s="595">
        <v>22</v>
      </c>
      <c r="B30" s="596" t="s">
        <v>244</v>
      </c>
      <c r="C30" s="597">
        <v>1318400</v>
      </c>
      <c r="D30" s="597">
        <v>1559200</v>
      </c>
      <c r="E30" s="597">
        <v>2125800</v>
      </c>
      <c r="F30" s="598">
        <v>5003400</v>
      </c>
    </row>
    <row r="31" spans="1:6" ht="13.5" customHeight="1" x14ac:dyDescent="0.2">
      <c r="A31" s="595">
        <v>23</v>
      </c>
      <c r="B31" s="596" t="s">
        <v>245</v>
      </c>
      <c r="C31" s="597">
        <v>548700</v>
      </c>
      <c r="D31" s="597">
        <v>712400</v>
      </c>
      <c r="E31" s="597">
        <v>622100</v>
      </c>
      <c r="F31" s="598">
        <v>1883200</v>
      </c>
    </row>
    <row r="32" spans="1:6" ht="13.5" customHeight="1" x14ac:dyDescent="0.2">
      <c r="A32" s="595">
        <v>24</v>
      </c>
      <c r="B32" s="596" t="s">
        <v>246</v>
      </c>
      <c r="C32" s="597">
        <v>2472500</v>
      </c>
      <c r="D32" s="597">
        <v>2378600</v>
      </c>
      <c r="E32" s="597">
        <v>3048900</v>
      </c>
      <c r="F32" s="598">
        <v>7900000</v>
      </c>
    </row>
    <row r="33" spans="1:6" ht="13.5" customHeight="1" x14ac:dyDescent="0.2">
      <c r="A33" s="595">
        <v>25</v>
      </c>
      <c r="B33" s="596" t="s">
        <v>247</v>
      </c>
      <c r="C33" s="597">
        <v>303500</v>
      </c>
      <c r="D33" s="597">
        <v>622700</v>
      </c>
      <c r="E33" s="597">
        <v>450100</v>
      </c>
      <c r="F33" s="598">
        <v>1376300</v>
      </c>
    </row>
    <row r="34" spans="1:6" ht="13.5" customHeight="1" x14ac:dyDescent="0.2">
      <c r="A34" s="595">
        <v>26</v>
      </c>
      <c r="B34" s="596" t="s">
        <v>248</v>
      </c>
      <c r="C34" s="597">
        <v>1860300</v>
      </c>
      <c r="D34" s="597">
        <v>1617200</v>
      </c>
      <c r="E34" s="597">
        <v>1954000</v>
      </c>
      <c r="F34" s="598">
        <v>5431500</v>
      </c>
    </row>
    <row r="35" spans="1:6" ht="13.5" customHeight="1" x14ac:dyDescent="0.2">
      <c r="A35" s="595">
        <v>27</v>
      </c>
      <c r="B35" s="596" t="s">
        <v>303</v>
      </c>
      <c r="C35" s="597">
        <v>581400</v>
      </c>
      <c r="D35" s="597">
        <v>527700</v>
      </c>
      <c r="E35" s="597">
        <v>557300</v>
      </c>
      <c r="F35" s="598">
        <v>1666400</v>
      </c>
    </row>
    <row r="36" spans="1:6" ht="13.5" customHeight="1" x14ac:dyDescent="0.2">
      <c r="A36" s="595">
        <v>28</v>
      </c>
      <c r="B36" s="596" t="s">
        <v>250</v>
      </c>
      <c r="C36" s="597">
        <v>1600700</v>
      </c>
      <c r="D36" s="597">
        <v>1940100</v>
      </c>
      <c r="E36" s="597">
        <v>2120700</v>
      </c>
      <c r="F36" s="598">
        <v>5661500</v>
      </c>
    </row>
    <row r="37" spans="1:6" ht="13.5" customHeight="1" x14ac:dyDescent="0.2">
      <c r="A37" s="595">
        <v>29</v>
      </c>
      <c r="B37" s="596" t="s">
        <v>251</v>
      </c>
      <c r="C37" s="597">
        <v>2220000</v>
      </c>
      <c r="D37" s="597">
        <v>2395300</v>
      </c>
      <c r="E37" s="597">
        <v>2057600</v>
      </c>
      <c r="F37" s="598">
        <v>6672900</v>
      </c>
    </row>
    <row r="38" spans="1:6" ht="13.5" customHeight="1" thickBot="1" x14ac:dyDescent="0.25">
      <c r="A38" s="601" t="s">
        <v>203</v>
      </c>
      <c r="B38" s="602"/>
      <c r="C38" s="603">
        <v>35108300</v>
      </c>
      <c r="D38" s="603">
        <v>37453000</v>
      </c>
      <c r="E38" s="603">
        <v>43523400</v>
      </c>
      <c r="F38" s="604">
        <v>116084700</v>
      </c>
    </row>
    <row r="39" spans="1:6" ht="13.5" customHeight="1" x14ac:dyDescent="0.2">
      <c r="A39" s="605">
        <v>30</v>
      </c>
      <c r="B39" s="606" t="s">
        <v>204</v>
      </c>
      <c r="C39" s="607">
        <v>129000</v>
      </c>
      <c r="D39" s="607">
        <v>85000</v>
      </c>
      <c r="E39" s="607">
        <v>91200</v>
      </c>
      <c r="F39" s="608">
        <v>305200</v>
      </c>
    </row>
    <row r="40" spans="1:6" ht="13.5" customHeight="1" x14ac:dyDescent="0.2">
      <c r="A40" s="595">
        <v>31</v>
      </c>
      <c r="B40" s="596" t="s">
        <v>252</v>
      </c>
      <c r="C40" s="597">
        <v>364400</v>
      </c>
      <c r="D40" s="597">
        <v>582000</v>
      </c>
      <c r="E40" s="597">
        <v>337300</v>
      </c>
      <c r="F40" s="598">
        <v>1283700</v>
      </c>
    </row>
    <row r="41" spans="1:6" ht="13.5" customHeight="1" x14ac:dyDescent="0.2">
      <c r="A41" s="595">
        <v>32</v>
      </c>
      <c r="B41" s="596" t="s">
        <v>253</v>
      </c>
      <c r="C41" s="597">
        <v>140200</v>
      </c>
      <c r="D41" s="597">
        <v>127900</v>
      </c>
      <c r="E41" s="597">
        <v>204600</v>
      </c>
      <c r="F41" s="598">
        <v>472700</v>
      </c>
    </row>
    <row r="42" spans="1:6" ht="13.5" customHeight="1" x14ac:dyDescent="0.2">
      <c r="A42" s="595">
        <v>33</v>
      </c>
      <c r="B42" s="596" t="s">
        <v>256</v>
      </c>
      <c r="C42" s="597">
        <v>662100</v>
      </c>
      <c r="D42" s="597">
        <v>932400</v>
      </c>
      <c r="E42" s="597">
        <v>464400</v>
      </c>
      <c r="F42" s="598">
        <v>2058900</v>
      </c>
    </row>
    <row r="43" spans="1:6" ht="13.5" customHeight="1" x14ac:dyDescent="0.2">
      <c r="A43" s="595">
        <v>34</v>
      </c>
      <c r="B43" s="596" t="s">
        <v>205</v>
      </c>
      <c r="C43" s="597">
        <v>199700</v>
      </c>
      <c r="D43" s="597">
        <v>157200</v>
      </c>
      <c r="E43" s="597">
        <v>374900</v>
      </c>
      <c r="F43" s="598">
        <v>731800</v>
      </c>
    </row>
    <row r="44" spans="1:6" ht="13.5" customHeight="1" x14ac:dyDescent="0.2">
      <c r="A44" s="595">
        <v>35</v>
      </c>
      <c r="B44" s="596" t="s">
        <v>257</v>
      </c>
      <c r="C44" s="597">
        <v>56700</v>
      </c>
      <c r="D44" s="597">
        <v>78600</v>
      </c>
      <c r="E44" s="597">
        <v>73400</v>
      </c>
      <c r="F44" s="598">
        <v>208700</v>
      </c>
    </row>
    <row r="45" spans="1:6" ht="13.5" customHeight="1" x14ac:dyDescent="0.2">
      <c r="A45" s="595">
        <v>36</v>
      </c>
      <c r="B45" s="596" t="s">
        <v>258</v>
      </c>
      <c r="C45" s="597">
        <v>906200</v>
      </c>
      <c r="D45" s="597">
        <v>877800</v>
      </c>
      <c r="E45" s="597">
        <v>648300</v>
      </c>
      <c r="F45" s="598">
        <v>2432300</v>
      </c>
    </row>
    <row r="46" spans="1:6" ht="13.5" customHeight="1" x14ac:dyDescent="0.2">
      <c r="A46" s="595">
        <v>37</v>
      </c>
      <c r="B46" s="596" t="s">
        <v>259</v>
      </c>
      <c r="C46" s="597">
        <v>385100</v>
      </c>
      <c r="D46" s="597">
        <v>359000</v>
      </c>
      <c r="E46" s="597">
        <v>406600</v>
      </c>
      <c r="F46" s="598">
        <v>1150700</v>
      </c>
    </row>
    <row r="47" spans="1:6" ht="13.5" customHeight="1" x14ac:dyDescent="0.2">
      <c r="A47" s="595">
        <v>38</v>
      </c>
      <c r="B47" s="596" t="s">
        <v>327</v>
      </c>
      <c r="C47" s="597">
        <v>191400</v>
      </c>
      <c r="D47" s="597">
        <v>218100</v>
      </c>
      <c r="E47" s="597">
        <v>425200</v>
      </c>
      <c r="F47" s="598">
        <v>834700</v>
      </c>
    </row>
    <row r="48" spans="1:6" ht="13.5" customHeight="1" x14ac:dyDescent="0.2">
      <c r="A48" s="595">
        <v>39</v>
      </c>
      <c r="B48" s="596" t="s">
        <v>260</v>
      </c>
      <c r="C48" s="597">
        <v>320100</v>
      </c>
      <c r="D48" s="597">
        <v>494500</v>
      </c>
      <c r="E48" s="597">
        <v>299000</v>
      </c>
      <c r="F48" s="598">
        <v>1113600</v>
      </c>
    </row>
    <row r="49" spans="1:6" ht="13.5" customHeight="1" x14ac:dyDescent="0.2">
      <c r="A49" s="595">
        <v>40</v>
      </c>
      <c r="B49" s="596" t="s">
        <v>261</v>
      </c>
      <c r="C49" s="597">
        <v>816900</v>
      </c>
      <c r="D49" s="597">
        <v>700500</v>
      </c>
      <c r="E49" s="597">
        <v>685800</v>
      </c>
      <c r="F49" s="598">
        <v>2203200</v>
      </c>
    </row>
    <row r="50" spans="1:6" ht="13.5" customHeight="1" x14ac:dyDescent="0.2">
      <c r="A50" s="595">
        <v>41</v>
      </c>
      <c r="B50" s="596" t="s">
        <v>206</v>
      </c>
      <c r="C50" s="597">
        <v>272600</v>
      </c>
      <c r="D50" s="597">
        <v>310400</v>
      </c>
      <c r="E50" s="597">
        <v>356300</v>
      </c>
      <c r="F50" s="598">
        <v>939300</v>
      </c>
    </row>
    <row r="51" spans="1:6" ht="13.5" customHeight="1" x14ac:dyDescent="0.2">
      <c r="A51" s="595">
        <v>42</v>
      </c>
      <c r="B51" s="596" t="s">
        <v>207</v>
      </c>
      <c r="C51" s="597">
        <v>2607900</v>
      </c>
      <c r="D51" s="597">
        <v>2936900</v>
      </c>
      <c r="E51" s="597">
        <v>1614000</v>
      </c>
      <c r="F51" s="598">
        <v>7158800</v>
      </c>
    </row>
    <row r="52" spans="1:6" ht="13.5" customHeight="1" x14ac:dyDescent="0.2">
      <c r="A52" s="595">
        <v>43</v>
      </c>
      <c r="B52" s="596" t="s">
        <v>262</v>
      </c>
      <c r="C52" s="597">
        <v>1512000</v>
      </c>
      <c r="D52" s="597">
        <v>2089800</v>
      </c>
      <c r="E52" s="597">
        <v>1493900</v>
      </c>
      <c r="F52" s="598">
        <v>5095700</v>
      </c>
    </row>
    <row r="53" spans="1:6" ht="13.5" customHeight="1" x14ac:dyDescent="0.2">
      <c r="A53" s="595">
        <v>44</v>
      </c>
      <c r="B53" s="596" t="s">
        <v>208</v>
      </c>
      <c r="C53" s="597">
        <v>1857300</v>
      </c>
      <c r="D53" s="597">
        <v>2690000</v>
      </c>
      <c r="E53" s="597">
        <v>1723300</v>
      </c>
      <c r="F53" s="598">
        <v>6270600</v>
      </c>
    </row>
    <row r="54" spans="1:6" ht="13.5" customHeight="1" x14ac:dyDescent="0.2">
      <c r="A54" s="595">
        <v>45</v>
      </c>
      <c r="B54" s="596" t="s">
        <v>209</v>
      </c>
      <c r="C54" s="597">
        <v>397500</v>
      </c>
      <c r="D54" s="597">
        <v>494100</v>
      </c>
      <c r="E54" s="597">
        <v>536600</v>
      </c>
      <c r="F54" s="598">
        <v>1428200</v>
      </c>
    </row>
    <row r="55" spans="1:6" ht="13.5" customHeight="1" x14ac:dyDescent="0.2">
      <c r="A55" s="595">
        <v>46</v>
      </c>
      <c r="B55" s="596" t="s">
        <v>263</v>
      </c>
      <c r="C55" s="597">
        <v>1120900</v>
      </c>
      <c r="D55" s="597">
        <v>1029200</v>
      </c>
      <c r="E55" s="597">
        <v>1191900</v>
      </c>
      <c r="F55" s="598">
        <v>3342000</v>
      </c>
    </row>
    <row r="56" spans="1:6" ht="13.5" customHeight="1" x14ac:dyDescent="0.2">
      <c r="A56" s="595">
        <v>47</v>
      </c>
      <c r="B56" s="596" t="s">
        <v>264</v>
      </c>
      <c r="C56" s="597">
        <v>575200</v>
      </c>
      <c r="D56" s="597">
        <v>876000</v>
      </c>
      <c r="E56" s="597">
        <v>617200</v>
      </c>
      <c r="F56" s="598">
        <v>2068400</v>
      </c>
    </row>
    <row r="57" spans="1:6" ht="13.5" customHeight="1" x14ac:dyDescent="0.2">
      <c r="A57" s="595">
        <v>48</v>
      </c>
      <c r="B57" s="596" t="s">
        <v>210</v>
      </c>
      <c r="C57" s="597">
        <v>4028800</v>
      </c>
      <c r="D57" s="597">
        <v>5338500</v>
      </c>
      <c r="E57" s="597">
        <v>3373700</v>
      </c>
      <c r="F57" s="598">
        <v>12741000</v>
      </c>
    </row>
    <row r="58" spans="1:6" ht="13.5" customHeight="1" x14ac:dyDescent="0.2">
      <c r="A58" s="595">
        <v>49</v>
      </c>
      <c r="B58" s="596" t="s">
        <v>265</v>
      </c>
      <c r="C58" s="597">
        <v>1324600</v>
      </c>
      <c r="D58" s="597">
        <v>1466300</v>
      </c>
      <c r="E58" s="597">
        <v>728200</v>
      </c>
      <c r="F58" s="598">
        <v>3519100</v>
      </c>
    </row>
    <row r="59" spans="1:6" ht="13.5" customHeight="1" x14ac:dyDescent="0.2">
      <c r="A59" s="595">
        <v>50</v>
      </c>
      <c r="B59" s="596" t="s">
        <v>266</v>
      </c>
      <c r="C59" s="597">
        <v>292200</v>
      </c>
      <c r="D59" s="597">
        <v>401200</v>
      </c>
      <c r="E59" s="597">
        <v>383100</v>
      </c>
      <c r="F59" s="598">
        <v>1076500</v>
      </c>
    </row>
    <row r="60" spans="1:6" ht="13.5" customHeight="1" x14ac:dyDescent="0.2">
      <c r="A60" s="595">
        <v>51</v>
      </c>
      <c r="B60" s="596" t="s">
        <v>267</v>
      </c>
      <c r="C60" s="597">
        <v>814300</v>
      </c>
      <c r="D60" s="597">
        <v>1015100</v>
      </c>
      <c r="E60" s="597">
        <v>827900</v>
      </c>
      <c r="F60" s="598">
        <v>2657300</v>
      </c>
    </row>
    <row r="61" spans="1:6" ht="13.5" customHeight="1" x14ac:dyDescent="0.2">
      <c r="A61" s="595">
        <v>52</v>
      </c>
      <c r="B61" s="596" t="s">
        <v>268</v>
      </c>
      <c r="C61" s="597">
        <v>1007100</v>
      </c>
      <c r="D61" s="597">
        <v>1218200</v>
      </c>
      <c r="E61" s="597">
        <v>1147500</v>
      </c>
      <c r="F61" s="598">
        <v>3372800</v>
      </c>
    </row>
    <row r="62" spans="1:6" ht="13.5" customHeight="1" x14ac:dyDescent="0.2">
      <c r="A62" s="595">
        <v>53</v>
      </c>
      <c r="B62" s="596" t="s">
        <v>269</v>
      </c>
      <c r="C62" s="597">
        <v>1491500</v>
      </c>
      <c r="D62" s="597">
        <v>1098500</v>
      </c>
      <c r="E62" s="597">
        <v>1863900</v>
      </c>
      <c r="F62" s="598">
        <v>4453900</v>
      </c>
    </row>
    <row r="63" spans="1:6" ht="13.5" customHeight="1" x14ac:dyDescent="0.2">
      <c r="A63" s="595">
        <v>54</v>
      </c>
      <c r="B63" s="596" t="s">
        <v>270</v>
      </c>
      <c r="C63" s="597">
        <v>645400</v>
      </c>
      <c r="D63" s="597">
        <v>843400</v>
      </c>
      <c r="E63" s="597">
        <v>1102800</v>
      </c>
      <c r="F63" s="598">
        <v>2591600</v>
      </c>
    </row>
    <row r="64" spans="1:6" ht="13.5" customHeight="1" x14ac:dyDescent="0.2">
      <c r="A64" s="595">
        <v>55</v>
      </c>
      <c r="B64" s="596" t="s">
        <v>211</v>
      </c>
      <c r="C64" s="597">
        <v>1291500</v>
      </c>
      <c r="D64" s="597">
        <v>2716700</v>
      </c>
      <c r="E64" s="597">
        <v>1080500</v>
      </c>
      <c r="F64" s="598">
        <v>5088700</v>
      </c>
    </row>
    <row r="65" spans="1:6" ht="13.5" customHeight="1" x14ac:dyDescent="0.2">
      <c r="A65" s="595">
        <v>56</v>
      </c>
      <c r="B65" s="596" t="s">
        <v>212</v>
      </c>
      <c r="C65" s="597">
        <v>1376100</v>
      </c>
      <c r="D65" s="597">
        <v>1799200</v>
      </c>
      <c r="E65" s="597">
        <v>1700300</v>
      </c>
      <c r="F65" s="598">
        <v>4875600</v>
      </c>
    </row>
    <row r="66" spans="1:6" ht="13.5" customHeight="1" x14ac:dyDescent="0.2">
      <c r="A66" s="595">
        <v>57</v>
      </c>
      <c r="B66" s="596" t="s">
        <v>213</v>
      </c>
      <c r="C66" s="597">
        <v>1765600</v>
      </c>
      <c r="D66" s="597">
        <v>1845900</v>
      </c>
      <c r="E66" s="597">
        <v>1582200</v>
      </c>
      <c r="F66" s="598">
        <v>5193700</v>
      </c>
    </row>
    <row r="67" spans="1:6" ht="13.5" customHeight="1" x14ac:dyDescent="0.2">
      <c r="A67" s="595">
        <v>58</v>
      </c>
      <c r="B67" s="596" t="s">
        <v>214</v>
      </c>
      <c r="C67" s="597">
        <v>592500</v>
      </c>
      <c r="D67" s="597">
        <v>639400</v>
      </c>
      <c r="E67" s="597">
        <v>411700</v>
      </c>
      <c r="F67" s="598">
        <v>1643600</v>
      </c>
    </row>
    <row r="68" spans="1:6" ht="13.5" customHeight="1" x14ac:dyDescent="0.2">
      <c r="A68" s="595">
        <v>59</v>
      </c>
      <c r="B68" s="596" t="s">
        <v>215</v>
      </c>
      <c r="C68" s="597">
        <v>2701000</v>
      </c>
      <c r="D68" s="597">
        <v>2938500</v>
      </c>
      <c r="E68" s="597">
        <v>2709100</v>
      </c>
      <c r="F68" s="598">
        <v>8348600</v>
      </c>
    </row>
    <row r="69" spans="1:6" ht="13.5" customHeight="1" x14ac:dyDescent="0.2">
      <c r="A69" s="595">
        <v>60</v>
      </c>
      <c r="B69" s="596" t="s">
        <v>271</v>
      </c>
      <c r="C69" s="597">
        <v>205900</v>
      </c>
      <c r="D69" s="597">
        <v>315200</v>
      </c>
      <c r="E69" s="597">
        <v>258700</v>
      </c>
      <c r="F69" s="598">
        <v>779800</v>
      </c>
    </row>
    <row r="70" spans="1:6" ht="13.5" customHeight="1" x14ac:dyDescent="0.2">
      <c r="A70" s="595">
        <v>61</v>
      </c>
      <c r="B70" s="596" t="s">
        <v>216</v>
      </c>
      <c r="C70" s="597">
        <v>818400</v>
      </c>
      <c r="D70" s="597">
        <v>696900</v>
      </c>
      <c r="E70" s="597">
        <v>363200</v>
      </c>
      <c r="F70" s="598">
        <v>1878500</v>
      </c>
    </row>
    <row r="71" spans="1:6" ht="13.5" customHeight="1" x14ac:dyDescent="0.2">
      <c r="A71" s="595">
        <v>62</v>
      </c>
      <c r="B71" s="596" t="s">
        <v>272</v>
      </c>
      <c r="C71" s="597">
        <v>367000</v>
      </c>
      <c r="D71" s="597">
        <v>555400</v>
      </c>
      <c r="E71" s="597">
        <v>393300</v>
      </c>
      <c r="F71" s="598">
        <v>1315700</v>
      </c>
    </row>
    <row r="72" spans="1:6" ht="13.5" customHeight="1" x14ac:dyDescent="0.2">
      <c r="A72" s="595">
        <v>63</v>
      </c>
      <c r="B72" s="596" t="s">
        <v>217</v>
      </c>
      <c r="C72" s="597">
        <v>889200</v>
      </c>
      <c r="D72" s="597">
        <v>936400</v>
      </c>
      <c r="E72" s="597">
        <v>873500</v>
      </c>
      <c r="F72" s="598">
        <v>2699100</v>
      </c>
    </row>
    <row r="73" spans="1:6" ht="13.5" customHeight="1" x14ac:dyDescent="0.2">
      <c r="A73" s="595">
        <v>64</v>
      </c>
      <c r="B73" s="596" t="s">
        <v>274</v>
      </c>
      <c r="C73" s="597">
        <v>504100</v>
      </c>
      <c r="D73" s="597">
        <v>398800</v>
      </c>
      <c r="E73" s="597">
        <v>442500</v>
      </c>
      <c r="F73" s="598">
        <v>1345400</v>
      </c>
    </row>
    <row r="74" spans="1:6" ht="13.5" customHeight="1" x14ac:dyDescent="0.2">
      <c r="A74" s="595">
        <v>65</v>
      </c>
      <c r="B74" s="596" t="s">
        <v>275</v>
      </c>
      <c r="C74" s="597">
        <v>639300</v>
      </c>
      <c r="D74" s="597">
        <v>532300</v>
      </c>
      <c r="E74" s="597">
        <v>810700</v>
      </c>
      <c r="F74" s="598">
        <v>1982300</v>
      </c>
    </row>
    <row r="75" spans="1:6" ht="13.5" customHeight="1" x14ac:dyDescent="0.2">
      <c r="A75" s="595">
        <v>66</v>
      </c>
      <c r="B75" s="596" t="s">
        <v>276</v>
      </c>
      <c r="C75" s="597">
        <v>719100</v>
      </c>
      <c r="D75" s="597">
        <v>469300</v>
      </c>
      <c r="E75" s="597">
        <v>240700</v>
      </c>
      <c r="F75" s="598">
        <v>1429100</v>
      </c>
    </row>
    <row r="76" spans="1:6" ht="13.5" customHeight="1" x14ac:dyDescent="0.2">
      <c r="A76" s="595">
        <v>67</v>
      </c>
      <c r="B76" s="596" t="s">
        <v>277</v>
      </c>
      <c r="C76" s="597">
        <v>950100</v>
      </c>
      <c r="D76" s="597">
        <v>753100</v>
      </c>
      <c r="E76" s="597">
        <v>839400</v>
      </c>
      <c r="F76" s="598">
        <v>2542600</v>
      </c>
    </row>
    <row r="77" spans="1:6" ht="13.5" customHeight="1" x14ac:dyDescent="0.2">
      <c r="A77" s="595">
        <v>68</v>
      </c>
      <c r="B77" s="596" t="s">
        <v>278</v>
      </c>
      <c r="C77" s="597">
        <v>120800</v>
      </c>
      <c r="D77" s="597">
        <v>133700</v>
      </c>
      <c r="E77" s="597">
        <v>129000</v>
      </c>
      <c r="F77" s="598">
        <v>383500</v>
      </c>
    </row>
    <row r="78" spans="1:6" ht="13.5" customHeight="1" x14ac:dyDescent="0.2">
      <c r="A78" s="595">
        <v>69</v>
      </c>
      <c r="B78" s="596" t="s">
        <v>218</v>
      </c>
      <c r="C78" s="597">
        <v>1062300</v>
      </c>
      <c r="D78" s="597">
        <v>2236200</v>
      </c>
      <c r="E78" s="597">
        <v>934200</v>
      </c>
      <c r="F78" s="598">
        <v>4232700</v>
      </c>
    </row>
    <row r="79" spans="1:6" ht="13.5" customHeight="1" x14ac:dyDescent="0.2">
      <c r="A79" s="595">
        <v>70</v>
      </c>
      <c r="B79" s="596" t="s">
        <v>279</v>
      </c>
      <c r="C79" s="597">
        <v>1264900</v>
      </c>
      <c r="D79" s="597">
        <v>1289200</v>
      </c>
      <c r="E79" s="597">
        <v>1745400</v>
      </c>
      <c r="F79" s="598">
        <v>4299500</v>
      </c>
    </row>
    <row r="80" spans="1:6" ht="13.5" customHeight="1" x14ac:dyDescent="0.2">
      <c r="A80" s="595">
        <v>71</v>
      </c>
      <c r="B80" s="596" t="s">
        <v>280</v>
      </c>
      <c r="C80" s="597">
        <v>637200</v>
      </c>
      <c r="D80" s="597">
        <v>890400</v>
      </c>
      <c r="E80" s="597">
        <v>1290200</v>
      </c>
      <c r="F80" s="598">
        <v>2817800</v>
      </c>
    </row>
    <row r="81" spans="1:6" ht="13.5" customHeight="1" x14ac:dyDescent="0.2">
      <c r="A81" s="595">
        <v>72</v>
      </c>
      <c r="B81" s="596" t="s">
        <v>281</v>
      </c>
      <c r="C81" s="597">
        <v>741300</v>
      </c>
      <c r="D81" s="597">
        <v>607100</v>
      </c>
      <c r="E81" s="597">
        <v>573000</v>
      </c>
      <c r="F81" s="598">
        <v>1921400</v>
      </c>
    </row>
    <row r="82" spans="1:6" ht="13.5" customHeight="1" x14ac:dyDescent="0.2">
      <c r="A82" s="595">
        <v>73</v>
      </c>
      <c r="B82" s="596" t="s">
        <v>282</v>
      </c>
      <c r="C82" s="597">
        <v>852300</v>
      </c>
      <c r="D82" s="597">
        <v>1264400</v>
      </c>
      <c r="E82" s="597">
        <v>934900</v>
      </c>
      <c r="F82" s="598">
        <v>3051600</v>
      </c>
    </row>
    <row r="83" spans="1:6" ht="13.5" customHeight="1" x14ac:dyDescent="0.2">
      <c r="A83" s="595">
        <v>74</v>
      </c>
      <c r="B83" s="596" t="s">
        <v>285</v>
      </c>
      <c r="C83" s="597">
        <v>439800</v>
      </c>
      <c r="D83" s="597">
        <v>380200</v>
      </c>
      <c r="E83" s="597">
        <v>487700</v>
      </c>
      <c r="F83" s="598">
        <v>1307700</v>
      </c>
    </row>
    <row r="84" spans="1:6" ht="13.5" customHeight="1" x14ac:dyDescent="0.2">
      <c r="A84" s="595">
        <v>75</v>
      </c>
      <c r="B84" s="596" t="s">
        <v>305</v>
      </c>
      <c r="C84" s="597">
        <v>98800</v>
      </c>
      <c r="D84" s="597">
        <v>103600</v>
      </c>
      <c r="E84" s="597">
        <v>167800</v>
      </c>
      <c r="F84" s="598">
        <v>370200</v>
      </c>
    </row>
    <row r="85" spans="1:6" ht="13.5" customHeight="1" x14ac:dyDescent="0.2">
      <c r="A85" s="595">
        <v>76</v>
      </c>
      <c r="B85" s="596" t="s">
        <v>286</v>
      </c>
      <c r="C85" s="597">
        <v>820900</v>
      </c>
      <c r="D85" s="597">
        <v>1279700</v>
      </c>
      <c r="E85" s="597">
        <v>992600</v>
      </c>
      <c r="F85" s="598">
        <v>3093200</v>
      </c>
    </row>
    <row r="86" spans="1:6" ht="13.5" customHeight="1" x14ac:dyDescent="0.2">
      <c r="A86" s="595">
        <v>77</v>
      </c>
      <c r="B86" s="596" t="s">
        <v>219</v>
      </c>
      <c r="C86" s="597">
        <v>886900</v>
      </c>
      <c r="D86" s="597">
        <v>1633200</v>
      </c>
      <c r="E86" s="597">
        <v>1237400</v>
      </c>
      <c r="F86" s="598">
        <v>3757500</v>
      </c>
    </row>
    <row r="87" spans="1:6" ht="13.5" customHeight="1" x14ac:dyDescent="0.2">
      <c r="A87" s="595">
        <v>78</v>
      </c>
      <c r="B87" s="596" t="s">
        <v>220</v>
      </c>
      <c r="C87" s="597">
        <v>1707100</v>
      </c>
      <c r="D87" s="597">
        <v>1483900</v>
      </c>
      <c r="E87" s="597">
        <v>1283500</v>
      </c>
      <c r="F87" s="598">
        <v>4474500</v>
      </c>
    </row>
    <row r="88" spans="1:6" ht="13.5" customHeight="1" x14ac:dyDescent="0.2">
      <c r="A88" s="595">
        <v>79</v>
      </c>
      <c r="B88" s="596" t="s">
        <v>221</v>
      </c>
      <c r="C88" s="597">
        <v>477900</v>
      </c>
      <c r="D88" s="597">
        <v>468100</v>
      </c>
      <c r="E88" s="597">
        <v>499000</v>
      </c>
      <c r="F88" s="598">
        <v>1445000</v>
      </c>
    </row>
    <row r="89" spans="1:6" ht="13.5" customHeight="1" x14ac:dyDescent="0.2">
      <c r="A89" s="595">
        <v>80</v>
      </c>
      <c r="B89" s="596" t="s">
        <v>222</v>
      </c>
      <c r="C89" s="597">
        <v>275000</v>
      </c>
      <c r="D89" s="597">
        <v>493500</v>
      </c>
      <c r="E89" s="597">
        <v>483000</v>
      </c>
      <c r="F89" s="598">
        <v>1251500</v>
      </c>
    </row>
    <row r="90" spans="1:6" ht="13.5" customHeight="1" x14ac:dyDescent="0.2">
      <c r="A90" s="595">
        <v>81</v>
      </c>
      <c r="B90" s="596" t="s">
        <v>223</v>
      </c>
      <c r="C90" s="597">
        <v>207900</v>
      </c>
      <c r="D90" s="597">
        <v>243100</v>
      </c>
      <c r="E90" s="597">
        <v>315400</v>
      </c>
      <c r="F90" s="598">
        <v>766400</v>
      </c>
    </row>
    <row r="91" spans="1:6" ht="13.5" customHeight="1" x14ac:dyDescent="0.2">
      <c r="A91" s="595">
        <v>82</v>
      </c>
      <c r="B91" s="596" t="s">
        <v>287</v>
      </c>
      <c r="C91" s="597">
        <v>730800</v>
      </c>
      <c r="D91" s="597">
        <v>612900</v>
      </c>
      <c r="E91" s="597">
        <v>647400</v>
      </c>
      <c r="F91" s="598">
        <v>1991100</v>
      </c>
    </row>
    <row r="92" spans="1:6" ht="13.5" customHeight="1" x14ac:dyDescent="0.2">
      <c r="A92" s="595">
        <v>83</v>
      </c>
      <c r="B92" s="596" t="s">
        <v>288</v>
      </c>
      <c r="C92" s="597">
        <v>1884400</v>
      </c>
      <c r="D92" s="597">
        <v>522900</v>
      </c>
      <c r="E92" s="597">
        <v>1634800</v>
      </c>
      <c r="F92" s="598">
        <v>4042100</v>
      </c>
    </row>
    <row r="93" spans="1:6" ht="13.5" customHeight="1" x14ac:dyDescent="0.2">
      <c r="A93" s="595">
        <v>84</v>
      </c>
      <c r="B93" s="596" t="s">
        <v>289</v>
      </c>
      <c r="C93" s="597">
        <v>465400</v>
      </c>
      <c r="D93" s="597">
        <v>674900</v>
      </c>
      <c r="E93" s="597">
        <v>661800</v>
      </c>
      <c r="F93" s="598">
        <v>1802100</v>
      </c>
    </row>
    <row r="94" spans="1:6" ht="13.5" customHeight="1" x14ac:dyDescent="0.2">
      <c r="A94" s="595">
        <v>85</v>
      </c>
      <c r="B94" s="596" t="s">
        <v>290</v>
      </c>
      <c r="C94" s="597">
        <v>478300</v>
      </c>
      <c r="D94" s="597">
        <v>466000</v>
      </c>
      <c r="E94" s="597">
        <v>483200</v>
      </c>
      <c r="F94" s="598">
        <v>1427500</v>
      </c>
    </row>
    <row r="95" spans="1:6" ht="13.5" customHeight="1" x14ac:dyDescent="0.2">
      <c r="A95" s="595">
        <v>86</v>
      </c>
      <c r="B95" s="596" t="s">
        <v>292</v>
      </c>
      <c r="C95" s="597">
        <v>374000</v>
      </c>
      <c r="D95" s="597">
        <v>387400</v>
      </c>
      <c r="E95" s="597">
        <v>387300</v>
      </c>
      <c r="F95" s="598">
        <v>1148700</v>
      </c>
    </row>
    <row r="96" spans="1:6" ht="13.5" customHeight="1" x14ac:dyDescent="0.2">
      <c r="A96" s="595">
        <v>87</v>
      </c>
      <c r="B96" s="596" t="s">
        <v>293</v>
      </c>
      <c r="C96" s="597">
        <v>494200</v>
      </c>
      <c r="D96" s="597">
        <v>545400</v>
      </c>
      <c r="E96" s="597">
        <v>605200</v>
      </c>
      <c r="F96" s="598">
        <v>1644800</v>
      </c>
    </row>
    <row r="97" spans="1:6" ht="13.5" customHeight="1" x14ac:dyDescent="0.2">
      <c r="A97" s="595">
        <v>88</v>
      </c>
      <c r="B97" s="596" t="s">
        <v>294</v>
      </c>
      <c r="C97" s="597">
        <v>418100</v>
      </c>
      <c r="D97" s="597">
        <v>469300</v>
      </c>
      <c r="E97" s="597">
        <v>455300</v>
      </c>
      <c r="F97" s="598">
        <v>1342700</v>
      </c>
    </row>
    <row r="98" spans="1:6" ht="13.5" customHeight="1" x14ac:dyDescent="0.2">
      <c r="A98" s="595" t="s">
        <v>224</v>
      </c>
      <c r="B98" s="596"/>
      <c r="C98" s="597">
        <v>49377200</v>
      </c>
      <c r="D98" s="597">
        <v>57202800</v>
      </c>
      <c r="E98" s="597">
        <v>48624900</v>
      </c>
      <c r="F98" s="598">
        <v>155204900</v>
      </c>
    </row>
    <row r="99" spans="1:6" ht="13.5" customHeight="1" thickBot="1" x14ac:dyDescent="0.25">
      <c r="A99" s="601" t="s">
        <v>225</v>
      </c>
      <c r="B99" s="602"/>
      <c r="C99" s="603">
        <v>84485500</v>
      </c>
      <c r="D99" s="603">
        <v>94655800</v>
      </c>
      <c r="E99" s="603">
        <v>92148300</v>
      </c>
      <c r="F99" s="604">
        <v>271289600</v>
      </c>
    </row>
    <row r="100" spans="1:6" ht="14.25" customHeight="1" thickBot="1" x14ac:dyDescent="0.25">
      <c r="A100" s="846" t="s">
        <v>226</v>
      </c>
      <c r="B100" s="847"/>
      <c r="C100" s="609">
        <v>401388600</v>
      </c>
      <c r="D100" s="609">
        <v>398486500</v>
      </c>
      <c r="E100" s="609">
        <v>488664500</v>
      </c>
      <c r="F100" s="610">
        <v>1288539600</v>
      </c>
    </row>
    <row r="101" spans="1:6" ht="12.75" customHeight="1" x14ac:dyDescent="0.2"/>
    <row r="102" spans="1:6" ht="12.75" customHeight="1" x14ac:dyDescent="0.2"/>
    <row r="103" spans="1:6" ht="12.75" customHeight="1" x14ac:dyDescent="0.2"/>
  </sheetData>
  <mergeCells count="2">
    <mergeCell ref="A2:F2"/>
    <mergeCell ref="A100:B100"/>
  </mergeCells>
  <phoneticPr fontId="3"/>
  <pageMargins left="0.78740157480314965" right="0.78740157480314965" top="0.98425196850393704" bottom="0.98425196850393704" header="0.51181102362204722" footer="0.51181102362204722"/>
  <pageSetup paperSize="9" scale="91" fitToHeight="0" orientation="portrait" horizontalDpi="300" verticalDpi="300" r:id="rId1"/>
  <headerFooter alignWithMargins="0">
    <oddHeader xml:space="preserve">&amp;C&amp;L&amp;RPAGE &amp;P / &amp;N 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F28"/>
  <sheetViews>
    <sheetView workbookViewId="0"/>
  </sheetViews>
  <sheetFormatPr defaultColWidth="6.90625" defaultRowHeight="13" x14ac:dyDescent="0.2"/>
  <cols>
    <col min="1" max="1" width="4.36328125" style="579" customWidth="1"/>
    <col min="2" max="2" width="22.6328125" style="579" bestFit="1" customWidth="1"/>
    <col min="3" max="6" width="15.7265625" style="579" customWidth="1"/>
    <col min="7" max="256" width="6.90625" style="579"/>
    <col min="257" max="257" width="4.36328125" style="579" customWidth="1"/>
    <col min="258" max="258" width="22.6328125" style="579" bestFit="1" customWidth="1"/>
    <col min="259" max="262" width="15.7265625" style="579" customWidth="1"/>
    <col min="263" max="512" width="6.90625" style="579"/>
    <col min="513" max="513" width="4.36328125" style="579" customWidth="1"/>
    <col min="514" max="514" width="22.6328125" style="579" bestFit="1" customWidth="1"/>
    <col min="515" max="518" width="15.7265625" style="579" customWidth="1"/>
    <col min="519" max="768" width="6.90625" style="579"/>
    <col min="769" max="769" width="4.36328125" style="579" customWidth="1"/>
    <col min="770" max="770" width="22.6328125" style="579" bestFit="1" customWidth="1"/>
    <col min="771" max="774" width="15.7265625" style="579" customWidth="1"/>
    <col min="775" max="1024" width="6.90625" style="579"/>
    <col min="1025" max="1025" width="4.36328125" style="579" customWidth="1"/>
    <col min="1026" max="1026" width="22.6328125" style="579" bestFit="1" customWidth="1"/>
    <col min="1027" max="1030" width="15.7265625" style="579" customWidth="1"/>
    <col min="1031" max="1280" width="6.90625" style="579"/>
    <col min="1281" max="1281" width="4.36328125" style="579" customWidth="1"/>
    <col min="1282" max="1282" width="22.6328125" style="579" bestFit="1" customWidth="1"/>
    <col min="1283" max="1286" width="15.7265625" style="579" customWidth="1"/>
    <col min="1287" max="1536" width="6.90625" style="579"/>
    <col min="1537" max="1537" width="4.36328125" style="579" customWidth="1"/>
    <col min="1538" max="1538" width="22.6328125" style="579" bestFit="1" customWidth="1"/>
    <col min="1539" max="1542" width="15.7265625" style="579" customWidth="1"/>
    <col min="1543" max="1792" width="6.90625" style="579"/>
    <col min="1793" max="1793" width="4.36328125" style="579" customWidth="1"/>
    <col min="1794" max="1794" width="22.6328125" style="579" bestFit="1" customWidth="1"/>
    <col min="1795" max="1798" width="15.7265625" style="579" customWidth="1"/>
    <col min="1799" max="2048" width="6.90625" style="579"/>
    <col min="2049" max="2049" width="4.36328125" style="579" customWidth="1"/>
    <col min="2050" max="2050" width="22.6328125" style="579" bestFit="1" customWidth="1"/>
    <col min="2051" max="2054" width="15.7265625" style="579" customWidth="1"/>
    <col min="2055" max="2304" width="6.90625" style="579"/>
    <col min="2305" max="2305" width="4.36328125" style="579" customWidth="1"/>
    <col min="2306" max="2306" width="22.6328125" style="579" bestFit="1" customWidth="1"/>
    <col min="2307" max="2310" width="15.7265625" style="579" customWidth="1"/>
    <col min="2311" max="2560" width="6.90625" style="579"/>
    <col min="2561" max="2561" width="4.36328125" style="579" customWidth="1"/>
    <col min="2562" max="2562" width="22.6328125" style="579" bestFit="1" customWidth="1"/>
    <col min="2563" max="2566" width="15.7265625" style="579" customWidth="1"/>
    <col min="2567" max="2816" width="6.90625" style="579"/>
    <col min="2817" max="2817" width="4.36328125" style="579" customWidth="1"/>
    <col min="2818" max="2818" width="22.6328125" style="579" bestFit="1" customWidth="1"/>
    <col min="2819" max="2822" width="15.7265625" style="579" customWidth="1"/>
    <col min="2823" max="3072" width="6.90625" style="579"/>
    <col min="3073" max="3073" width="4.36328125" style="579" customWidth="1"/>
    <col min="3074" max="3074" width="22.6328125" style="579" bestFit="1" customWidth="1"/>
    <col min="3075" max="3078" width="15.7265625" style="579" customWidth="1"/>
    <col min="3079" max="3328" width="6.90625" style="579"/>
    <col min="3329" max="3329" width="4.36328125" style="579" customWidth="1"/>
    <col min="3330" max="3330" width="22.6328125" style="579" bestFit="1" customWidth="1"/>
    <col min="3331" max="3334" width="15.7265625" style="579" customWidth="1"/>
    <col min="3335" max="3584" width="6.90625" style="579"/>
    <col min="3585" max="3585" width="4.36328125" style="579" customWidth="1"/>
    <col min="3586" max="3586" width="22.6328125" style="579" bestFit="1" customWidth="1"/>
    <col min="3587" max="3590" width="15.7265625" style="579" customWidth="1"/>
    <col min="3591" max="3840" width="6.90625" style="579"/>
    <col min="3841" max="3841" width="4.36328125" style="579" customWidth="1"/>
    <col min="3842" max="3842" width="22.6328125" style="579" bestFit="1" customWidth="1"/>
    <col min="3843" max="3846" width="15.7265625" style="579" customWidth="1"/>
    <col min="3847" max="4096" width="6.90625" style="579"/>
    <col min="4097" max="4097" width="4.36328125" style="579" customWidth="1"/>
    <col min="4098" max="4098" width="22.6328125" style="579" bestFit="1" customWidth="1"/>
    <col min="4099" max="4102" width="15.7265625" style="579" customWidth="1"/>
    <col min="4103" max="4352" width="6.90625" style="579"/>
    <col min="4353" max="4353" width="4.36328125" style="579" customWidth="1"/>
    <col min="4354" max="4354" width="22.6328125" style="579" bestFit="1" customWidth="1"/>
    <col min="4355" max="4358" width="15.7265625" style="579" customWidth="1"/>
    <col min="4359" max="4608" width="6.90625" style="579"/>
    <col min="4609" max="4609" width="4.36328125" style="579" customWidth="1"/>
    <col min="4610" max="4610" width="22.6328125" style="579" bestFit="1" customWidth="1"/>
    <col min="4611" max="4614" width="15.7265625" style="579" customWidth="1"/>
    <col min="4615" max="4864" width="6.90625" style="579"/>
    <col min="4865" max="4865" width="4.36328125" style="579" customWidth="1"/>
    <col min="4866" max="4866" width="22.6328125" style="579" bestFit="1" customWidth="1"/>
    <col min="4867" max="4870" width="15.7265625" style="579" customWidth="1"/>
    <col min="4871" max="5120" width="6.90625" style="579"/>
    <col min="5121" max="5121" width="4.36328125" style="579" customWidth="1"/>
    <col min="5122" max="5122" width="22.6328125" style="579" bestFit="1" customWidth="1"/>
    <col min="5123" max="5126" width="15.7265625" style="579" customWidth="1"/>
    <col min="5127" max="5376" width="6.90625" style="579"/>
    <col min="5377" max="5377" width="4.36328125" style="579" customWidth="1"/>
    <col min="5378" max="5378" width="22.6328125" style="579" bestFit="1" customWidth="1"/>
    <col min="5379" max="5382" width="15.7265625" style="579" customWidth="1"/>
    <col min="5383" max="5632" width="6.90625" style="579"/>
    <col min="5633" max="5633" width="4.36328125" style="579" customWidth="1"/>
    <col min="5634" max="5634" width="22.6328125" style="579" bestFit="1" customWidth="1"/>
    <col min="5635" max="5638" width="15.7265625" style="579" customWidth="1"/>
    <col min="5639" max="5888" width="6.90625" style="579"/>
    <col min="5889" max="5889" width="4.36328125" style="579" customWidth="1"/>
    <col min="5890" max="5890" width="22.6328125" style="579" bestFit="1" customWidth="1"/>
    <col min="5891" max="5894" width="15.7265625" style="579" customWidth="1"/>
    <col min="5895" max="6144" width="6.90625" style="579"/>
    <col min="6145" max="6145" width="4.36328125" style="579" customWidth="1"/>
    <col min="6146" max="6146" width="22.6328125" style="579" bestFit="1" customWidth="1"/>
    <col min="6147" max="6150" width="15.7265625" style="579" customWidth="1"/>
    <col min="6151" max="6400" width="6.90625" style="579"/>
    <col min="6401" max="6401" width="4.36328125" style="579" customWidth="1"/>
    <col min="6402" max="6402" width="22.6328125" style="579" bestFit="1" customWidth="1"/>
    <col min="6403" max="6406" width="15.7265625" style="579" customWidth="1"/>
    <col min="6407" max="6656" width="6.90625" style="579"/>
    <col min="6657" max="6657" width="4.36328125" style="579" customWidth="1"/>
    <col min="6658" max="6658" width="22.6328125" style="579" bestFit="1" customWidth="1"/>
    <col min="6659" max="6662" width="15.7265625" style="579" customWidth="1"/>
    <col min="6663" max="6912" width="6.90625" style="579"/>
    <col min="6913" max="6913" width="4.36328125" style="579" customWidth="1"/>
    <col min="6914" max="6914" width="22.6328125" style="579" bestFit="1" customWidth="1"/>
    <col min="6915" max="6918" width="15.7265625" style="579" customWidth="1"/>
    <col min="6919" max="7168" width="6.90625" style="579"/>
    <col min="7169" max="7169" width="4.36328125" style="579" customWidth="1"/>
    <col min="7170" max="7170" width="22.6328125" style="579" bestFit="1" customWidth="1"/>
    <col min="7171" max="7174" width="15.7265625" style="579" customWidth="1"/>
    <col min="7175" max="7424" width="6.90625" style="579"/>
    <col min="7425" max="7425" width="4.36328125" style="579" customWidth="1"/>
    <col min="7426" max="7426" width="22.6328125" style="579" bestFit="1" customWidth="1"/>
    <col min="7427" max="7430" width="15.7265625" style="579" customWidth="1"/>
    <col min="7431" max="7680" width="6.90625" style="579"/>
    <col min="7681" max="7681" width="4.36328125" style="579" customWidth="1"/>
    <col min="7682" max="7682" width="22.6328125" style="579" bestFit="1" customWidth="1"/>
    <col min="7683" max="7686" width="15.7265625" style="579" customWidth="1"/>
    <col min="7687" max="7936" width="6.90625" style="579"/>
    <col min="7937" max="7937" width="4.36328125" style="579" customWidth="1"/>
    <col min="7938" max="7938" width="22.6328125" style="579" bestFit="1" customWidth="1"/>
    <col min="7939" max="7942" width="15.7265625" style="579" customWidth="1"/>
    <col min="7943" max="8192" width="6.90625" style="579"/>
    <col min="8193" max="8193" width="4.36328125" style="579" customWidth="1"/>
    <col min="8194" max="8194" width="22.6328125" style="579" bestFit="1" customWidth="1"/>
    <col min="8195" max="8198" width="15.7265625" style="579" customWidth="1"/>
    <col min="8199" max="8448" width="6.90625" style="579"/>
    <col min="8449" max="8449" width="4.36328125" style="579" customWidth="1"/>
    <col min="8450" max="8450" width="22.6328125" style="579" bestFit="1" customWidth="1"/>
    <col min="8451" max="8454" width="15.7265625" style="579" customWidth="1"/>
    <col min="8455" max="8704" width="6.90625" style="579"/>
    <col min="8705" max="8705" width="4.36328125" style="579" customWidth="1"/>
    <col min="8706" max="8706" width="22.6328125" style="579" bestFit="1" customWidth="1"/>
    <col min="8707" max="8710" width="15.7265625" style="579" customWidth="1"/>
    <col min="8711" max="8960" width="6.90625" style="579"/>
    <col min="8961" max="8961" width="4.36328125" style="579" customWidth="1"/>
    <col min="8962" max="8962" width="22.6328125" style="579" bestFit="1" customWidth="1"/>
    <col min="8963" max="8966" width="15.7265625" style="579" customWidth="1"/>
    <col min="8967" max="9216" width="6.90625" style="579"/>
    <col min="9217" max="9217" width="4.36328125" style="579" customWidth="1"/>
    <col min="9218" max="9218" width="22.6328125" style="579" bestFit="1" customWidth="1"/>
    <col min="9219" max="9222" width="15.7265625" style="579" customWidth="1"/>
    <col min="9223" max="9472" width="6.90625" style="579"/>
    <col min="9473" max="9473" width="4.36328125" style="579" customWidth="1"/>
    <col min="9474" max="9474" width="22.6328125" style="579" bestFit="1" customWidth="1"/>
    <col min="9475" max="9478" width="15.7265625" style="579" customWidth="1"/>
    <col min="9479" max="9728" width="6.90625" style="579"/>
    <col min="9729" max="9729" width="4.36328125" style="579" customWidth="1"/>
    <col min="9730" max="9730" width="22.6328125" style="579" bestFit="1" customWidth="1"/>
    <col min="9731" max="9734" width="15.7265625" style="579" customWidth="1"/>
    <col min="9735" max="9984" width="6.90625" style="579"/>
    <col min="9985" max="9985" width="4.36328125" style="579" customWidth="1"/>
    <col min="9986" max="9986" width="22.6328125" style="579" bestFit="1" customWidth="1"/>
    <col min="9987" max="9990" width="15.7265625" style="579" customWidth="1"/>
    <col min="9991" max="10240" width="6.90625" style="579"/>
    <col min="10241" max="10241" width="4.36328125" style="579" customWidth="1"/>
    <col min="10242" max="10242" width="22.6328125" style="579" bestFit="1" customWidth="1"/>
    <col min="10243" max="10246" width="15.7265625" style="579" customWidth="1"/>
    <col min="10247" max="10496" width="6.90625" style="579"/>
    <col min="10497" max="10497" width="4.36328125" style="579" customWidth="1"/>
    <col min="10498" max="10498" width="22.6328125" style="579" bestFit="1" customWidth="1"/>
    <col min="10499" max="10502" width="15.7265625" style="579" customWidth="1"/>
    <col min="10503" max="10752" width="6.90625" style="579"/>
    <col min="10753" max="10753" width="4.36328125" style="579" customWidth="1"/>
    <col min="10754" max="10754" width="22.6328125" style="579" bestFit="1" customWidth="1"/>
    <col min="10755" max="10758" width="15.7265625" style="579" customWidth="1"/>
    <col min="10759" max="11008" width="6.90625" style="579"/>
    <col min="11009" max="11009" width="4.36328125" style="579" customWidth="1"/>
    <col min="11010" max="11010" width="22.6328125" style="579" bestFit="1" customWidth="1"/>
    <col min="11011" max="11014" width="15.7265625" style="579" customWidth="1"/>
    <col min="11015" max="11264" width="6.90625" style="579"/>
    <col min="11265" max="11265" width="4.36328125" style="579" customWidth="1"/>
    <col min="11266" max="11266" width="22.6328125" style="579" bestFit="1" customWidth="1"/>
    <col min="11267" max="11270" width="15.7265625" style="579" customWidth="1"/>
    <col min="11271" max="11520" width="6.90625" style="579"/>
    <col min="11521" max="11521" width="4.36328125" style="579" customWidth="1"/>
    <col min="11522" max="11522" width="22.6328125" style="579" bestFit="1" customWidth="1"/>
    <col min="11523" max="11526" width="15.7265625" style="579" customWidth="1"/>
    <col min="11527" max="11776" width="6.90625" style="579"/>
    <col min="11777" max="11777" width="4.36328125" style="579" customWidth="1"/>
    <col min="11778" max="11778" width="22.6328125" style="579" bestFit="1" customWidth="1"/>
    <col min="11779" max="11782" width="15.7265625" style="579" customWidth="1"/>
    <col min="11783" max="12032" width="6.90625" style="579"/>
    <col min="12033" max="12033" width="4.36328125" style="579" customWidth="1"/>
    <col min="12034" max="12034" width="22.6328125" style="579" bestFit="1" customWidth="1"/>
    <col min="12035" max="12038" width="15.7265625" style="579" customWidth="1"/>
    <col min="12039" max="12288" width="6.90625" style="579"/>
    <col min="12289" max="12289" width="4.36328125" style="579" customWidth="1"/>
    <col min="12290" max="12290" width="22.6328125" style="579" bestFit="1" customWidth="1"/>
    <col min="12291" max="12294" width="15.7265625" style="579" customWidth="1"/>
    <col min="12295" max="12544" width="6.90625" style="579"/>
    <col min="12545" max="12545" width="4.36328125" style="579" customWidth="1"/>
    <col min="12546" max="12546" width="22.6328125" style="579" bestFit="1" customWidth="1"/>
    <col min="12547" max="12550" width="15.7265625" style="579" customWidth="1"/>
    <col min="12551" max="12800" width="6.90625" style="579"/>
    <col min="12801" max="12801" width="4.36328125" style="579" customWidth="1"/>
    <col min="12802" max="12802" width="22.6328125" style="579" bestFit="1" customWidth="1"/>
    <col min="12803" max="12806" width="15.7265625" style="579" customWidth="1"/>
    <col min="12807" max="13056" width="6.90625" style="579"/>
    <col min="13057" max="13057" width="4.36328125" style="579" customWidth="1"/>
    <col min="13058" max="13058" width="22.6328125" style="579" bestFit="1" customWidth="1"/>
    <col min="13059" max="13062" width="15.7265625" style="579" customWidth="1"/>
    <col min="13063" max="13312" width="6.90625" style="579"/>
    <col min="13313" max="13313" width="4.36328125" style="579" customWidth="1"/>
    <col min="13314" max="13314" width="22.6328125" style="579" bestFit="1" customWidth="1"/>
    <col min="13315" max="13318" width="15.7265625" style="579" customWidth="1"/>
    <col min="13319" max="13568" width="6.90625" style="579"/>
    <col min="13569" max="13569" width="4.36328125" style="579" customWidth="1"/>
    <col min="13570" max="13570" width="22.6328125" style="579" bestFit="1" customWidth="1"/>
    <col min="13571" max="13574" width="15.7265625" style="579" customWidth="1"/>
    <col min="13575" max="13824" width="6.90625" style="579"/>
    <col min="13825" max="13825" width="4.36328125" style="579" customWidth="1"/>
    <col min="13826" max="13826" width="22.6328125" style="579" bestFit="1" customWidth="1"/>
    <col min="13827" max="13830" width="15.7265625" style="579" customWidth="1"/>
    <col min="13831" max="14080" width="6.90625" style="579"/>
    <col min="14081" max="14081" width="4.36328125" style="579" customWidth="1"/>
    <col min="14082" max="14082" width="22.6328125" style="579" bestFit="1" customWidth="1"/>
    <col min="14083" max="14086" width="15.7265625" style="579" customWidth="1"/>
    <col min="14087" max="14336" width="6.90625" style="579"/>
    <col min="14337" max="14337" width="4.36328125" style="579" customWidth="1"/>
    <col min="14338" max="14338" width="22.6328125" style="579" bestFit="1" customWidth="1"/>
    <col min="14339" max="14342" width="15.7265625" style="579" customWidth="1"/>
    <col min="14343" max="14592" width="6.90625" style="579"/>
    <col min="14593" max="14593" width="4.36328125" style="579" customWidth="1"/>
    <col min="14594" max="14594" width="22.6328125" style="579" bestFit="1" customWidth="1"/>
    <col min="14595" max="14598" width="15.7265625" style="579" customWidth="1"/>
    <col min="14599" max="14848" width="6.90625" style="579"/>
    <col min="14849" max="14849" width="4.36328125" style="579" customWidth="1"/>
    <col min="14850" max="14850" width="22.6328125" style="579" bestFit="1" customWidth="1"/>
    <col min="14851" max="14854" width="15.7265625" style="579" customWidth="1"/>
    <col min="14855" max="15104" width="6.90625" style="579"/>
    <col min="15105" max="15105" width="4.36328125" style="579" customWidth="1"/>
    <col min="15106" max="15106" width="22.6328125" style="579" bestFit="1" customWidth="1"/>
    <col min="15107" max="15110" width="15.7265625" style="579" customWidth="1"/>
    <col min="15111" max="15360" width="6.90625" style="579"/>
    <col min="15361" max="15361" width="4.36328125" style="579" customWidth="1"/>
    <col min="15362" max="15362" width="22.6328125" style="579" bestFit="1" customWidth="1"/>
    <col min="15363" max="15366" width="15.7265625" style="579" customWidth="1"/>
    <col min="15367" max="15616" width="6.90625" style="579"/>
    <col min="15617" max="15617" width="4.36328125" style="579" customWidth="1"/>
    <col min="15618" max="15618" width="22.6328125" style="579" bestFit="1" customWidth="1"/>
    <col min="15619" max="15622" width="15.7265625" style="579" customWidth="1"/>
    <col min="15623" max="15872" width="6.90625" style="579"/>
    <col min="15873" max="15873" width="4.36328125" style="579" customWidth="1"/>
    <col min="15874" max="15874" width="22.6328125" style="579" bestFit="1" customWidth="1"/>
    <col min="15875" max="15878" width="15.7265625" style="579" customWidth="1"/>
    <col min="15879" max="16128" width="6.90625" style="579"/>
    <col min="16129" max="16129" width="4.36328125" style="579" customWidth="1"/>
    <col min="16130" max="16130" width="22.6328125" style="579" bestFit="1" customWidth="1"/>
    <col min="16131" max="16134" width="15.7265625" style="579" customWidth="1"/>
    <col min="16135" max="16384" width="6.90625" style="579"/>
  </cols>
  <sheetData>
    <row r="1" spans="1:6" ht="13.5" customHeight="1" x14ac:dyDescent="0.2">
      <c r="A1" s="719"/>
      <c r="B1" s="720"/>
      <c r="C1" s="720"/>
      <c r="D1" s="720"/>
      <c r="E1" s="720"/>
      <c r="F1" s="721" t="s">
        <v>424</v>
      </c>
    </row>
    <row r="2" spans="1:6" ht="18" customHeight="1" thickBot="1" x14ac:dyDescent="0.25">
      <c r="A2" s="855" t="s">
        <v>414</v>
      </c>
      <c r="B2" s="855"/>
      <c r="C2" s="855"/>
      <c r="D2" s="855"/>
      <c r="E2" s="855"/>
      <c r="F2" s="855"/>
    </row>
    <row r="3" spans="1:6" ht="13.5" customHeight="1" x14ac:dyDescent="0.2">
      <c r="A3" s="722" t="s">
        <v>179</v>
      </c>
      <c r="B3" s="723" t="s">
        <v>180</v>
      </c>
      <c r="C3" s="723" t="s">
        <v>181</v>
      </c>
      <c r="D3" s="723" t="s">
        <v>182</v>
      </c>
      <c r="E3" s="723" t="s">
        <v>183</v>
      </c>
      <c r="F3" s="724" t="s">
        <v>184</v>
      </c>
    </row>
    <row r="4" spans="1:6" ht="13.5" customHeight="1" x14ac:dyDescent="0.2">
      <c r="A4" s="725"/>
      <c r="B4" s="726" t="s">
        <v>185</v>
      </c>
      <c r="C4" s="727" t="s">
        <v>425</v>
      </c>
      <c r="D4" s="727" t="s">
        <v>426</v>
      </c>
      <c r="E4" s="727" t="s">
        <v>427</v>
      </c>
      <c r="F4" s="728"/>
    </row>
    <row r="5" spans="1:6" ht="14.25" customHeight="1" thickBot="1" x14ac:dyDescent="0.25">
      <c r="A5" s="729"/>
      <c r="B5" s="730" t="s">
        <v>189</v>
      </c>
      <c r="C5" s="731" t="s">
        <v>190</v>
      </c>
      <c r="D5" s="730" t="s">
        <v>190</v>
      </c>
      <c r="E5" s="730" t="s">
        <v>190</v>
      </c>
      <c r="F5" s="732" t="s">
        <v>190</v>
      </c>
    </row>
    <row r="6" spans="1:6" ht="13.5" customHeight="1" thickTop="1" x14ac:dyDescent="0.2">
      <c r="A6" s="733">
        <v>1</v>
      </c>
      <c r="B6" s="734" t="s">
        <v>191</v>
      </c>
      <c r="C6" s="735">
        <v>0</v>
      </c>
      <c r="D6" s="735">
        <v>0</v>
      </c>
      <c r="E6" s="735">
        <v>0</v>
      </c>
      <c r="F6" s="736">
        <v>0</v>
      </c>
    </row>
    <row r="7" spans="1:6" ht="13.5" customHeight="1" x14ac:dyDescent="0.2">
      <c r="A7" s="737">
        <v>2</v>
      </c>
      <c r="B7" s="738" t="s">
        <v>192</v>
      </c>
      <c r="C7" s="739">
        <v>45585100</v>
      </c>
      <c r="D7" s="739">
        <v>43810200</v>
      </c>
      <c r="E7" s="739">
        <v>49050100</v>
      </c>
      <c r="F7" s="740">
        <v>138445400</v>
      </c>
    </row>
    <row r="8" spans="1:6" ht="13.5" customHeight="1" x14ac:dyDescent="0.2">
      <c r="A8" s="737">
        <v>3</v>
      </c>
      <c r="B8" s="738" t="s">
        <v>352</v>
      </c>
      <c r="C8" s="739">
        <v>37381500</v>
      </c>
      <c r="D8" s="739">
        <v>37946800</v>
      </c>
      <c r="E8" s="739">
        <v>44821500</v>
      </c>
      <c r="F8" s="740">
        <v>120149800</v>
      </c>
    </row>
    <row r="9" spans="1:6" ht="13.5" customHeight="1" x14ac:dyDescent="0.2">
      <c r="A9" s="737">
        <v>4</v>
      </c>
      <c r="B9" s="738" t="s">
        <v>193</v>
      </c>
      <c r="C9" s="739">
        <v>75458900</v>
      </c>
      <c r="D9" s="739">
        <v>81655200</v>
      </c>
      <c r="E9" s="739">
        <v>85604300</v>
      </c>
      <c r="F9" s="740">
        <v>242718400</v>
      </c>
    </row>
    <row r="10" spans="1:6" ht="13.5" customHeight="1" x14ac:dyDescent="0.2">
      <c r="A10" s="737">
        <v>5</v>
      </c>
      <c r="B10" s="738" t="s">
        <v>334</v>
      </c>
      <c r="C10" s="739">
        <f>50979700-C11</f>
        <v>49973500</v>
      </c>
      <c r="D10" s="739">
        <f>51205100-D11</f>
        <v>50226400</v>
      </c>
      <c r="E10" s="739">
        <f>51560900-E11</f>
        <v>50458700</v>
      </c>
      <c r="F10" s="740">
        <f>SUM(C10:E10)</f>
        <v>150658600</v>
      </c>
    </row>
    <row r="11" spans="1:6" ht="13.5" customHeight="1" x14ac:dyDescent="0.2">
      <c r="A11" s="737"/>
      <c r="B11" s="738" t="s">
        <v>428</v>
      </c>
      <c r="C11" s="739">
        <v>1006200</v>
      </c>
      <c r="D11" s="739">
        <v>978700</v>
      </c>
      <c r="E11" s="739">
        <v>1102200</v>
      </c>
      <c r="F11" s="740">
        <f>SUM(C11:E11)</f>
        <v>3087100</v>
      </c>
    </row>
    <row r="12" spans="1:6" ht="13.5" customHeight="1" x14ac:dyDescent="0.2">
      <c r="A12" s="737">
        <v>6</v>
      </c>
      <c r="B12" s="738" t="s">
        <v>354</v>
      </c>
      <c r="C12" s="739">
        <v>169715100</v>
      </c>
      <c r="D12" s="739">
        <v>175661000</v>
      </c>
      <c r="E12" s="739">
        <v>201007500</v>
      </c>
      <c r="F12" s="740">
        <v>546383600</v>
      </c>
    </row>
    <row r="13" spans="1:6" ht="13.5" customHeight="1" x14ac:dyDescent="0.2">
      <c r="A13" s="737" t="s">
        <v>198</v>
      </c>
      <c r="B13" s="738"/>
      <c r="C13" s="739">
        <v>379120300</v>
      </c>
      <c r="D13" s="739">
        <v>390278300</v>
      </c>
      <c r="E13" s="739">
        <v>432044300</v>
      </c>
      <c r="F13" s="740">
        <v>1201442900</v>
      </c>
    </row>
    <row r="14" spans="1:6" ht="13.5" customHeight="1" thickBot="1" x14ac:dyDescent="0.25">
      <c r="A14" s="741" t="s">
        <v>199</v>
      </c>
      <c r="B14" s="742"/>
      <c r="C14" s="743">
        <v>379120300</v>
      </c>
      <c r="D14" s="743">
        <v>390278300</v>
      </c>
      <c r="E14" s="743">
        <v>432044300</v>
      </c>
      <c r="F14" s="744">
        <v>1201442900</v>
      </c>
    </row>
    <row r="15" spans="1:6" ht="13.5" customHeight="1" thickBot="1" x14ac:dyDescent="0.25">
      <c r="A15" s="745" t="s">
        <v>203</v>
      </c>
      <c r="B15" s="746"/>
      <c r="C15" s="747">
        <v>0</v>
      </c>
      <c r="D15" s="747">
        <v>0</v>
      </c>
      <c r="E15" s="747">
        <v>0</v>
      </c>
      <c r="F15" s="748">
        <v>0</v>
      </c>
    </row>
    <row r="16" spans="1:6" ht="13.5" customHeight="1" x14ac:dyDescent="0.2">
      <c r="A16" s="749">
        <v>7</v>
      </c>
      <c r="B16" s="750" t="s">
        <v>205</v>
      </c>
      <c r="C16" s="751">
        <v>55600</v>
      </c>
      <c r="D16" s="751">
        <v>19700</v>
      </c>
      <c r="E16" s="751">
        <v>27500</v>
      </c>
      <c r="F16" s="752">
        <v>102800</v>
      </c>
    </row>
    <row r="17" spans="1:6" ht="13.5" customHeight="1" x14ac:dyDescent="0.2">
      <c r="A17" s="737">
        <v>8</v>
      </c>
      <c r="B17" s="738" t="s">
        <v>206</v>
      </c>
      <c r="C17" s="739">
        <v>18300</v>
      </c>
      <c r="D17" s="739">
        <v>39300</v>
      </c>
      <c r="E17" s="739">
        <v>50400</v>
      </c>
      <c r="F17" s="740">
        <v>108000</v>
      </c>
    </row>
    <row r="18" spans="1:6" ht="13.5" customHeight="1" x14ac:dyDescent="0.2">
      <c r="A18" s="737">
        <v>9</v>
      </c>
      <c r="B18" s="738" t="s">
        <v>210</v>
      </c>
      <c r="C18" s="739">
        <v>338500</v>
      </c>
      <c r="D18" s="739">
        <v>371800</v>
      </c>
      <c r="E18" s="739">
        <v>407100</v>
      </c>
      <c r="F18" s="740">
        <v>1117400</v>
      </c>
    </row>
    <row r="19" spans="1:6" ht="13.5" customHeight="1" x14ac:dyDescent="0.2">
      <c r="A19" s="737">
        <v>10</v>
      </c>
      <c r="B19" s="738" t="s">
        <v>270</v>
      </c>
      <c r="C19" s="739">
        <v>34800</v>
      </c>
      <c r="D19" s="739">
        <v>30000</v>
      </c>
      <c r="E19" s="739">
        <v>35400</v>
      </c>
      <c r="F19" s="740">
        <v>100200</v>
      </c>
    </row>
    <row r="20" spans="1:6" ht="13.5" customHeight="1" x14ac:dyDescent="0.2">
      <c r="A20" s="737">
        <v>11</v>
      </c>
      <c r="B20" s="738" t="s">
        <v>211</v>
      </c>
      <c r="C20" s="739">
        <v>18300</v>
      </c>
      <c r="D20" s="739">
        <v>23100</v>
      </c>
      <c r="E20" s="739">
        <v>21300</v>
      </c>
      <c r="F20" s="740">
        <v>62700</v>
      </c>
    </row>
    <row r="21" spans="1:6" ht="13.5" customHeight="1" x14ac:dyDescent="0.2">
      <c r="A21" s="737">
        <v>12</v>
      </c>
      <c r="B21" s="738" t="s">
        <v>212</v>
      </c>
      <c r="C21" s="739">
        <v>94800</v>
      </c>
      <c r="D21" s="739">
        <v>21300</v>
      </c>
      <c r="E21" s="739">
        <v>20800</v>
      </c>
      <c r="F21" s="740">
        <v>136900</v>
      </c>
    </row>
    <row r="22" spans="1:6" ht="13.5" customHeight="1" x14ac:dyDescent="0.2">
      <c r="A22" s="737">
        <v>13</v>
      </c>
      <c r="B22" s="738" t="s">
        <v>215</v>
      </c>
      <c r="C22" s="739">
        <v>237500</v>
      </c>
      <c r="D22" s="739">
        <v>385000</v>
      </c>
      <c r="E22" s="739">
        <v>196800</v>
      </c>
      <c r="F22" s="740">
        <v>819300</v>
      </c>
    </row>
    <row r="23" spans="1:6" ht="13.5" customHeight="1" x14ac:dyDescent="0.2">
      <c r="A23" s="737" t="s">
        <v>224</v>
      </c>
      <c r="B23" s="738"/>
      <c r="C23" s="739">
        <v>797800</v>
      </c>
      <c r="D23" s="739">
        <v>890200</v>
      </c>
      <c r="E23" s="739">
        <v>759300</v>
      </c>
      <c r="F23" s="740">
        <v>2447300</v>
      </c>
    </row>
    <row r="24" spans="1:6" ht="13.5" customHeight="1" thickBot="1" x14ac:dyDescent="0.25">
      <c r="A24" s="741" t="s">
        <v>225</v>
      </c>
      <c r="B24" s="742"/>
      <c r="C24" s="743">
        <v>797800</v>
      </c>
      <c r="D24" s="743">
        <v>890200</v>
      </c>
      <c r="E24" s="743">
        <v>759300</v>
      </c>
      <c r="F24" s="744">
        <v>2447300</v>
      </c>
    </row>
    <row r="25" spans="1:6" ht="14.25" customHeight="1" thickBot="1" x14ac:dyDescent="0.25">
      <c r="A25" s="856" t="s">
        <v>226</v>
      </c>
      <c r="B25" s="857"/>
      <c r="C25" s="753">
        <v>379918100</v>
      </c>
      <c r="D25" s="753">
        <v>391168500</v>
      </c>
      <c r="E25" s="753">
        <v>432803600</v>
      </c>
      <c r="F25" s="754">
        <v>1203890200</v>
      </c>
    </row>
    <row r="26" spans="1:6" ht="12.75" customHeight="1" x14ac:dyDescent="0.2"/>
    <row r="27" spans="1:6" ht="12.75" customHeight="1" x14ac:dyDescent="0.2"/>
    <row r="28" spans="1:6" ht="12.75" customHeight="1" x14ac:dyDescent="0.2"/>
  </sheetData>
  <mergeCells count="2">
    <mergeCell ref="A2:F2"/>
    <mergeCell ref="A25:B25"/>
  </mergeCells>
  <phoneticPr fontId="3"/>
  <pageMargins left="0.78740157480314965" right="0.78740157480314965" top="0.98425196850393704" bottom="0.98425196850393704" header="0.51181102362204722" footer="0.51181102362204722"/>
  <pageSetup paperSize="9" scale="96" fitToHeight="0" orientation="portrait" horizontalDpi="1200" verticalDpi="1200" r:id="rId1"/>
  <headerFooter alignWithMargins="0">
    <oddHeader xml:space="preserve">&amp;C&amp;L&amp;RPAGE &amp;P / &amp;N 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F98"/>
  <sheetViews>
    <sheetView workbookViewId="0"/>
  </sheetViews>
  <sheetFormatPr defaultColWidth="6.90625" defaultRowHeight="13" x14ac:dyDescent="0.2"/>
  <cols>
    <col min="1" max="1" width="4.36328125" style="579" customWidth="1"/>
    <col min="2" max="2" width="28.36328125" style="579" bestFit="1" customWidth="1"/>
    <col min="3" max="6" width="15.7265625" style="579" customWidth="1"/>
    <col min="7" max="256" width="6.90625" style="579"/>
    <col min="257" max="257" width="4.36328125" style="579" customWidth="1"/>
    <col min="258" max="258" width="28.36328125" style="579" bestFit="1" customWidth="1"/>
    <col min="259" max="262" width="15.7265625" style="579" customWidth="1"/>
    <col min="263" max="512" width="6.90625" style="579"/>
    <col min="513" max="513" width="4.36328125" style="579" customWidth="1"/>
    <col min="514" max="514" width="28.36328125" style="579" bestFit="1" customWidth="1"/>
    <col min="515" max="518" width="15.7265625" style="579" customWidth="1"/>
    <col min="519" max="768" width="6.90625" style="579"/>
    <col min="769" max="769" width="4.36328125" style="579" customWidth="1"/>
    <col min="770" max="770" width="28.36328125" style="579" bestFit="1" customWidth="1"/>
    <col min="771" max="774" width="15.7265625" style="579" customWidth="1"/>
    <col min="775" max="1024" width="6.90625" style="579"/>
    <col min="1025" max="1025" width="4.36328125" style="579" customWidth="1"/>
    <col min="1026" max="1026" width="28.36328125" style="579" bestFit="1" customWidth="1"/>
    <col min="1027" max="1030" width="15.7265625" style="579" customWidth="1"/>
    <col min="1031" max="1280" width="6.90625" style="579"/>
    <col min="1281" max="1281" width="4.36328125" style="579" customWidth="1"/>
    <col min="1282" max="1282" width="28.36328125" style="579" bestFit="1" customWidth="1"/>
    <col min="1283" max="1286" width="15.7265625" style="579" customWidth="1"/>
    <col min="1287" max="1536" width="6.90625" style="579"/>
    <col min="1537" max="1537" width="4.36328125" style="579" customWidth="1"/>
    <col min="1538" max="1538" width="28.36328125" style="579" bestFit="1" customWidth="1"/>
    <col min="1539" max="1542" width="15.7265625" style="579" customWidth="1"/>
    <col min="1543" max="1792" width="6.90625" style="579"/>
    <col min="1793" max="1793" width="4.36328125" style="579" customWidth="1"/>
    <col min="1794" max="1794" width="28.36328125" style="579" bestFit="1" customWidth="1"/>
    <col min="1795" max="1798" width="15.7265625" style="579" customWidth="1"/>
    <col min="1799" max="2048" width="6.90625" style="579"/>
    <col min="2049" max="2049" width="4.36328125" style="579" customWidth="1"/>
    <col min="2050" max="2050" width="28.36328125" style="579" bestFit="1" customWidth="1"/>
    <col min="2051" max="2054" width="15.7265625" style="579" customWidth="1"/>
    <col min="2055" max="2304" width="6.90625" style="579"/>
    <col min="2305" max="2305" width="4.36328125" style="579" customWidth="1"/>
    <col min="2306" max="2306" width="28.36328125" style="579" bestFit="1" customWidth="1"/>
    <col min="2307" max="2310" width="15.7265625" style="579" customWidth="1"/>
    <col min="2311" max="2560" width="6.90625" style="579"/>
    <col min="2561" max="2561" width="4.36328125" style="579" customWidth="1"/>
    <col min="2562" max="2562" width="28.36328125" style="579" bestFit="1" customWidth="1"/>
    <col min="2563" max="2566" width="15.7265625" style="579" customWidth="1"/>
    <col min="2567" max="2816" width="6.90625" style="579"/>
    <col min="2817" max="2817" width="4.36328125" style="579" customWidth="1"/>
    <col min="2818" max="2818" width="28.36328125" style="579" bestFit="1" customWidth="1"/>
    <col min="2819" max="2822" width="15.7265625" style="579" customWidth="1"/>
    <col min="2823" max="3072" width="6.90625" style="579"/>
    <col min="3073" max="3073" width="4.36328125" style="579" customWidth="1"/>
    <col min="3074" max="3074" width="28.36328125" style="579" bestFit="1" customWidth="1"/>
    <col min="3075" max="3078" width="15.7265625" style="579" customWidth="1"/>
    <col min="3079" max="3328" width="6.90625" style="579"/>
    <col min="3329" max="3329" width="4.36328125" style="579" customWidth="1"/>
    <col min="3330" max="3330" width="28.36328125" style="579" bestFit="1" customWidth="1"/>
    <col min="3331" max="3334" width="15.7265625" style="579" customWidth="1"/>
    <col min="3335" max="3584" width="6.90625" style="579"/>
    <col min="3585" max="3585" width="4.36328125" style="579" customWidth="1"/>
    <col min="3586" max="3586" width="28.36328125" style="579" bestFit="1" customWidth="1"/>
    <col min="3587" max="3590" width="15.7265625" style="579" customWidth="1"/>
    <col min="3591" max="3840" width="6.90625" style="579"/>
    <col min="3841" max="3841" width="4.36328125" style="579" customWidth="1"/>
    <col min="3842" max="3842" width="28.36328125" style="579" bestFit="1" customWidth="1"/>
    <col min="3843" max="3846" width="15.7265625" style="579" customWidth="1"/>
    <col min="3847" max="4096" width="6.90625" style="579"/>
    <col min="4097" max="4097" width="4.36328125" style="579" customWidth="1"/>
    <col min="4098" max="4098" width="28.36328125" style="579" bestFit="1" customWidth="1"/>
    <col min="4099" max="4102" width="15.7265625" style="579" customWidth="1"/>
    <col min="4103" max="4352" width="6.90625" style="579"/>
    <col min="4353" max="4353" width="4.36328125" style="579" customWidth="1"/>
    <col min="4354" max="4354" width="28.36328125" style="579" bestFit="1" customWidth="1"/>
    <col min="4355" max="4358" width="15.7265625" style="579" customWidth="1"/>
    <col min="4359" max="4608" width="6.90625" style="579"/>
    <col min="4609" max="4609" width="4.36328125" style="579" customWidth="1"/>
    <col min="4610" max="4610" width="28.36328125" style="579" bestFit="1" customWidth="1"/>
    <col min="4611" max="4614" width="15.7265625" style="579" customWidth="1"/>
    <col min="4615" max="4864" width="6.90625" style="579"/>
    <col min="4865" max="4865" width="4.36328125" style="579" customWidth="1"/>
    <col min="4866" max="4866" width="28.36328125" style="579" bestFit="1" customWidth="1"/>
    <col min="4867" max="4870" width="15.7265625" style="579" customWidth="1"/>
    <col min="4871" max="5120" width="6.90625" style="579"/>
    <col min="5121" max="5121" width="4.36328125" style="579" customWidth="1"/>
    <col min="5122" max="5122" width="28.36328125" style="579" bestFit="1" customWidth="1"/>
    <col min="5123" max="5126" width="15.7265625" style="579" customWidth="1"/>
    <col min="5127" max="5376" width="6.90625" style="579"/>
    <col min="5377" max="5377" width="4.36328125" style="579" customWidth="1"/>
    <col min="5378" max="5378" width="28.36328125" style="579" bestFit="1" customWidth="1"/>
    <col min="5379" max="5382" width="15.7265625" style="579" customWidth="1"/>
    <col min="5383" max="5632" width="6.90625" style="579"/>
    <col min="5633" max="5633" width="4.36328125" style="579" customWidth="1"/>
    <col min="5634" max="5634" width="28.36328125" style="579" bestFit="1" customWidth="1"/>
    <col min="5635" max="5638" width="15.7265625" style="579" customWidth="1"/>
    <col min="5639" max="5888" width="6.90625" style="579"/>
    <col min="5889" max="5889" width="4.36328125" style="579" customWidth="1"/>
    <col min="5890" max="5890" width="28.36328125" style="579" bestFit="1" customWidth="1"/>
    <col min="5891" max="5894" width="15.7265625" style="579" customWidth="1"/>
    <col min="5895" max="6144" width="6.90625" style="579"/>
    <col min="6145" max="6145" width="4.36328125" style="579" customWidth="1"/>
    <col min="6146" max="6146" width="28.36328125" style="579" bestFit="1" customWidth="1"/>
    <col min="6147" max="6150" width="15.7265625" style="579" customWidth="1"/>
    <col min="6151" max="6400" width="6.90625" style="579"/>
    <col min="6401" max="6401" width="4.36328125" style="579" customWidth="1"/>
    <col min="6402" max="6402" width="28.36328125" style="579" bestFit="1" customWidth="1"/>
    <col min="6403" max="6406" width="15.7265625" style="579" customWidth="1"/>
    <col min="6407" max="6656" width="6.90625" style="579"/>
    <col min="6657" max="6657" width="4.36328125" style="579" customWidth="1"/>
    <col min="6658" max="6658" width="28.36328125" style="579" bestFit="1" customWidth="1"/>
    <col min="6659" max="6662" width="15.7265625" style="579" customWidth="1"/>
    <col min="6663" max="6912" width="6.90625" style="579"/>
    <col min="6913" max="6913" width="4.36328125" style="579" customWidth="1"/>
    <col min="6914" max="6914" width="28.36328125" style="579" bestFit="1" customWidth="1"/>
    <col min="6915" max="6918" width="15.7265625" style="579" customWidth="1"/>
    <col min="6919" max="7168" width="6.90625" style="579"/>
    <col min="7169" max="7169" width="4.36328125" style="579" customWidth="1"/>
    <col min="7170" max="7170" width="28.36328125" style="579" bestFit="1" customWidth="1"/>
    <col min="7171" max="7174" width="15.7265625" style="579" customWidth="1"/>
    <col min="7175" max="7424" width="6.90625" style="579"/>
    <col min="7425" max="7425" width="4.36328125" style="579" customWidth="1"/>
    <col min="7426" max="7426" width="28.36328125" style="579" bestFit="1" customWidth="1"/>
    <col min="7427" max="7430" width="15.7265625" style="579" customWidth="1"/>
    <col min="7431" max="7680" width="6.90625" style="579"/>
    <col min="7681" max="7681" width="4.36328125" style="579" customWidth="1"/>
    <col min="7682" max="7682" width="28.36328125" style="579" bestFit="1" customWidth="1"/>
    <col min="7683" max="7686" width="15.7265625" style="579" customWidth="1"/>
    <col min="7687" max="7936" width="6.90625" style="579"/>
    <col min="7937" max="7937" width="4.36328125" style="579" customWidth="1"/>
    <col min="7938" max="7938" width="28.36328125" style="579" bestFit="1" customWidth="1"/>
    <col min="7939" max="7942" width="15.7265625" style="579" customWidth="1"/>
    <col min="7943" max="8192" width="6.90625" style="579"/>
    <col min="8193" max="8193" width="4.36328125" style="579" customWidth="1"/>
    <col min="8194" max="8194" width="28.36328125" style="579" bestFit="1" customWidth="1"/>
    <col min="8195" max="8198" width="15.7265625" style="579" customWidth="1"/>
    <col min="8199" max="8448" width="6.90625" style="579"/>
    <col min="8449" max="8449" width="4.36328125" style="579" customWidth="1"/>
    <col min="8450" max="8450" width="28.36328125" style="579" bestFit="1" customWidth="1"/>
    <col min="8451" max="8454" width="15.7265625" style="579" customWidth="1"/>
    <col min="8455" max="8704" width="6.90625" style="579"/>
    <col min="8705" max="8705" width="4.36328125" style="579" customWidth="1"/>
    <col min="8706" max="8706" width="28.36328125" style="579" bestFit="1" customWidth="1"/>
    <col min="8707" max="8710" width="15.7265625" style="579" customWidth="1"/>
    <col min="8711" max="8960" width="6.90625" style="579"/>
    <col min="8961" max="8961" width="4.36328125" style="579" customWidth="1"/>
    <col min="8962" max="8962" width="28.36328125" style="579" bestFit="1" customWidth="1"/>
    <col min="8963" max="8966" width="15.7265625" style="579" customWidth="1"/>
    <col min="8967" max="9216" width="6.90625" style="579"/>
    <col min="9217" max="9217" width="4.36328125" style="579" customWidth="1"/>
    <col min="9218" max="9218" width="28.36328125" style="579" bestFit="1" customWidth="1"/>
    <col min="9219" max="9222" width="15.7265625" style="579" customWidth="1"/>
    <col min="9223" max="9472" width="6.90625" style="579"/>
    <col min="9473" max="9473" width="4.36328125" style="579" customWidth="1"/>
    <col min="9474" max="9474" width="28.36328125" style="579" bestFit="1" customWidth="1"/>
    <col min="9475" max="9478" width="15.7265625" style="579" customWidth="1"/>
    <col min="9479" max="9728" width="6.90625" style="579"/>
    <col min="9729" max="9729" width="4.36328125" style="579" customWidth="1"/>
    <col min="9730" max="9730" width="28.36328125" style="579" bestFit="1" customWidth="1"/>
    <col min="9731" max="9734" width="15.7265625" style="579" customWidth="1"/>
    <col min="9735" max="9984" width="6.90625" style="579"/>
    <col min="9985" max="9985" width="4.36328125" style="579" customWidth="1"/>
    <col min="9986" max="9986" width="28.36328125" style="579" bestFit="1" customWidth="1"/>
    <col min="9987" max="9990" width="15.7265625" style="579" customWidth="1"/>
    <col min="9991" max="10240" width="6.90625" style="579"/>
    <col min="10241" max="10241" width="4.36328125" style="579" customWidth="1"/>
    <col min="10242" max="10242" width="28.36328125" style="579" bestFit="1" customWidth="1"/>
    <col min="10243" max="10246" width="15.7265625" style="579" customWidth="1"/>
    <col min="10247" max="10496" width="6.90625" style="579"/>
    <col min="10497" max="10497" width="4.36328125" style="579" customWidth="1"/>
    <col min="10498" max="10498" width="28.36328125" style="579" bestFit="1" customWidth="1"/>
    <col min="10499" max="10502" width="15.7265625" style="579" customWidth="1"/>
    <col min="10503" max="10752" width="6.90625" style="579"/>
    <col min="10753" max="10753" width="4.36328125" style="579" customWidth="1"/>
    <col min="10754" max="10754" width="28.36328125" style="579" bestFit="1" customWidth="1"/>
    <col min="10755" max="10758" width="15.7265625" style="579" customWidth="1"/>
    <col min="10759" max="11008" width="6.90625" style="579"/>
    <col min="11009" max="11009" width="4.36328125" style="579" customWidth="1"/>
    <col min="11010" max="11010" width="28.36328125" style="579" bestFit="1" customWidth="1"/>
    <col min="11011" max="11014" width="15.7265625" style="579" customWidth="1"/>
    <col min="11015" max="11264" width="6.90625" style="579"/>
    <col min="11265" max="11265" width="4.36328125" style="579" customWidth="1"/>
    <col min="11266" max="11266" width="28.36328125" style="579" bestFit="1" customWidth="1"/>
    <col min="11267" max="11270" width="15.7265625" style="579" customWidth="1"/>
    <col min="11271" max="11520" width="6.90625" style="579"/>
    <col min="11521" max="11521" width="4.36328125" style="579" customWidth="1"/>
    <col min="11522" max="11522" width="28.36328125" style="579" bestFit="1" customWidth="1"/>
    <col min="11523" max="11526" width="15.7265625" style="579" customWidth="1"/>
    <col min="11527" max="11776" width="6.90625" style="579"/>
    <col min="11777" max="11777" width="4.36328125" style="579" customWidth="1"/>
    <col min="11778" max="11778" width="28.36328125" style="579" bestFit="1" customWidth="1"/>
    <col min="11779" max="11782" width="15.7265625" style="579" customWidth="1"/>
    <col min="11783" max="12032" width="6.90625" style="579"/>
    <col min="12033" max="12033" width="4.36328125" style="579" customWidth="1"/>
    <col min="12034" max="12034" width="28.36328125" style="579" bestFit="1" customWidth="1"/>
    <col min="12035" max="12038" width="15.7265625" style="579" customWidth="1"/>
    <col min="12039" max="12288" width="6.90625" style="579"/>
    <col min="12289" max="12289" width="4.36328125" style="579" customWidth="1"/>
    <col min="12290" max="12290" width="28.36328125" style="579" bestFit="1" customWidth="1"/>
    <col min="12291" max="12294" width="15.7265625" style="579" customWidth="1"/>
    <col min="12295" max="12544" width="6.90625" style="579"/>
    <col min="12545" max="12545" width="4.36328125" style="579" customWidth="1"/>
    <col min="12546" max="12546" width="28.36328125" style="579" bestFit="1" customWidth="1"/>
    <col min="12547" max="12550" width="15.7265625" style="579" customWidth="1"/>
    <col min="12551" max="12800" width="6.90625" style="579"/>
    <col min="12801" max="12801" width="4.36328125" style="579" customWidth="1"/>
    <col min="12802" max="12802" width="28.36328125" style="579" bestFit="1" customWidth="1"/>
    <col min="12803" max="12806" width="15.7265625" style="579" customWidth="1"/>
    <col min="12807" max="13056" width="6.90625" style="579"/>
    <col min="13057" max="13057" width="4.36328125" style="579" customWidth="1"/>
    <col min="13058" max="13058" width="28.36328125" style="579" bestFit="1" customWidth="1"/>
    <col min="13059" max="13062" width="15.7265625" style="579" customWidth="1"/>
    <col min="13063" max="13312" width="6.90625" style="579"/>
    <col min="13313" max="13313" width="4.36328125" style="579" customWidth="1"/>
    <col min="13314" max="13314" width="28.36328125" style="579" bestFit="1" customWidth="1"/>
    <col min="13315" max="13318" width="15.7265625" style="579" customWidth="1"/>
    <col min="13319" max="13568" width="6.90625" style="579"/>
    <col min="13569" max="13569" width="4.36328125" style="579" customWidth="1"/>
    <col min="13570" max="13570" width="28.36328125" style="579" bestFit="1" customWidth="1"/>
    <col min="13571" max="13574" width="15.7265625" style="579" customWidth="1"/>
    <col min="13575" max="13824" width="6.90625" style="579"/>
    <col min="13825" max="13825" width="4.36328125" style="579" customWidth="1"/>
    <col min="13826" max="13826" width="28.36328125" style="579" bestFit="1" customWidth="1"/>
    <col min="13827" max="13830" width="15.7265625" style="579" customWidth="1"/>
    <col min="13831" max="14080" width="6.90625" style="579"/>
    <col min="14081" max="14081" width="4.36328125" style="579" customWidth="1"/>
    <col min="14082" max="14082" width="28.36328125" style="579" bestFit="1" customWidth="1"/>
    <col min="14083" max="14086" width="15.7265625" style="579" customWidth="1"/>
    <col min="14087" max="14336" width="6.90625" style="579"/>
    <col min="14337" max="14337" width="4.36328125" style="579" customWidth="1"/>
    <col min="14338" max="14338" width="28.36328125" style="579" bestFit="1" customWidth="1"/>
    <col min="14339" max="14342" width="15.7265625" style="579" customWidth="1"/>
    <col min="14343" max="14592" width="6.90625" style="579"/>
    <col min="14593" max="14593" width="4.36328125" style="579" customWidth="1"/>
    <col min="14594" max="14594" width="28.36328125" style="579" bestFit="1" customWidth="1"/>
    <col min="14595" max="14598" width="15.7265625" style="579" customWidth="1"/>
    <col min="14599" max="14848" width="6.90625" style="579"/>
    <col min="14849" max="14849" width="4.36328125" style="579" customWidth="1"/>
    <col min="14850" max="14850" width="28.36328125" style="579" bestFit="1" customWidth="1"/>
    <col min="14851" max="14854" width="15.7265625" style="579" customWidth="1"/>
    <col min="14855" max="15104" width="6.90625" style="579"/>
    <col min="15105" max="15105" width="4.36328125" style="579" customWidth="1"/>
    <col min="15106" max="15106" width="28.36328125" style="579" bestFit="1" customWidth="1"/>
    <col min="15107" max="15110" width="15.7265625" style="579" customWidth="1"/>
    <col min="15111" max="15360" width="6.90625" style="579"/>
    <col min="15361" max="15361" width="4.36328125" style="579" customWidth="1"/>
    <col min="15362" max="15362" width="28.36328125" style="579" bestFit="1" customWidth="1"/>
    <col min="15363" max="15366" width="15.7265625" style="579" customWidth="1"/>
    <col min="15367" max="15616" width="6.90625" style="579"/>
    <col min="15617" max="15617" width="4.36328125" style="579" customWidth="1"/>
    <col min="15618" max="15618" width="28.36328125" style="579" bestFit="1" customWidth="1"/>
    <col min="15619" max="15622" width="15.7265625" style="579" customWidth="1"/>
    <col min="15623" max="15872" width="6.90625" style="579"/>
    <col min="15873" max="15873" width="4.36328125" style="579" customWidth="1"/>
    <col min="15874" max="15874" width="28.36328125" style="579" bestFit="1" customWidth="1"/>
    <col min="15875" max="15878" width="15.7265625" style="579" customWidth="1"/>
    <col min="15879" max="16128" width="6.90625" style="579"/>
    <col min="16129" max="16129" width="4.36328125" style="579" customWidth="1"/>
    <col min="16130" max="16130" width="28.36328125" style="579" bestFit="1" customWidth="1"/>
    <col min="16131" max="16134" width="15.7265625" style="579" customWidth="1"/>
    <col min="16135" max="16384" width="6.90625" style="579"/>
  </cols>
  <sheetData>
    <row r="1" spans="1:6" ht="13.5" customHeight="1" x14ac:dyDescent="0.2">
      <c r="A1" s="719"/>
      <c r="B1" s="720"/>
      <c r="C1" s="720"/>
      <c r="D1" s="720"/>
      <c r="E1" s="720"/>
      <c r="F1" s="721" t="s">
        <v>429</v>
      </c>
    </row>
    <row r="2" spans="1:6" ht="18" customHeight="1" thickBot="1" x14ac:dyDescent="0.25">
      <c r="A2" s="855" t="s">
        <v>430</v>
      </c>
      <c r="B2" s="855"/>
      <c r="C2" s="855"/>
      <c r="D2" s="855"/>
      <c r="E2" s="855"/>
      <c r="F2" s="855"/>
    </row>
    <row r="3" spans="1:6" ht="13.5" customHeight="1" x14ac:dyDescent="0.2">
      <c r="A3" s="722" t="s">
        <v>179</v>
      </c>
      <c r="B3" s="723" t="s">
        <v>180</v>
      </c>
      <c r="C3" s="723" t="s">
        <v>181</v>
      </c>
      <c r="D3" s="723" t="s">
        <v>182</v>
      </c>
      <c r="E3" s="723" t="s">
        <v>183</v>
      </c>
      <c r="F3" s="724" t="s">
        <v>184</v>
      </c>
    </row>
    <row r="4" spans="1:6" ht="13.5" customHeight="1" x14ac:dyDescent="0.2">
      <c r="A4" s="725"/>
      <c r="B4" s="726" t="s">
        <v>185</v>
      </c>
      <c r="C4" s="727" t="s">
        <v>431</v>
      </c>
      <c r="D4" s="727" t="s">
        <v>432</v>
      </c>
      <c r="E4" s="727" t="s">
        <v>433</v>
      </c>
      <c r="F4" s="728"/>
    </row>
    <row r="5" spans="1:6" ht="14.25" customHeight="1" thickBot="1" x14ac:dyDescent="0.25">
      <c r="A5" s="729"/>
      <c r="B5" s="730" t="s">
        <v>189</v>
      </c>
      <c r="C5" s="731" t="s">
        <v>190</v>
      </c>
      <c r="D5" s="730" t="s">
        <v>190</v>
      </c>
      <c r="E5" s="730" t="s">
        <v>190</v>
      </c>
      <c r="F5" s="732" t="s">
        <v>190</v>
      </c>
    </row>
    <row r="6" spans="1:6" ht="13.5" customHeight="1" thickTop="1" x14ac:dyDescent="0.2">
      <c r="A6" s="733">
        <v>1</v>
      </c>
      <c r="B6" s="734" t="s">
        <v>191</v>
      </c>
      <c r="C6" s="735">
        <v>3991500</v>
      </c>
      <c r="D6" s="735">
        <v>4179100</v>
      </c>
      <c r="E6" s="735">
        <v>8575400</v>
      </c>
      <c r="F6" s="736">
        <v>16746000</v>
      </c>
    </row>
    <row r="7" spans="1:6" ht="13.5" customHeight="1" x14ac:dyDescent="0.2">
      <c r="A7" s="737">
        <v>2</v>
      </c>
      <c r="B7" s="738" t="s">
        <v>192</v>
      </c>
      <c r="C7" s="739">
        <v>65500100</v>
      </c>
      <c r="D7" s="739">
        <v>74339100</v>
      </c>
      <c r="E7" s="739">
        <v>104257600</v>
      </c>
      <c r="F7" s="740">
        <v>244096800</v>
      </c>
    </row>
    <row r="8" spans="1:6" ht="13.5" customHeight="1" x14ac:dyDescent="0.2">
      <c r="A8" s="737">
        <v>3</v>
      </c>
      <c r="B8" s="738" t="s">
        <v>193</v>
      </c>
      <c r="C8" s="739">
        <v>71829900</v>
      </c>
      <c r="D8" s="739">
        <v>75820700</v>
      </c>
      <c r="E8" s="739">
        <v>77821900</v>
      </c>
      <c r="F8" s="740">
        <v>225472500</v>
      </c>
    </row>
    <row r="9" spans="1:6" ht="13.5" customHeight="1" x14ac:dyDescent="0.2">
      <c r="A9" s="737">
        <v>4</v>
      </c>
      <c r="B9" s="738" t="s">
        <v>194</v>
      </c>
      <c r="C9" s="739">
        <f>52869600-C10</f>
        <v>51939900</v>
      </c>
      <c r="D9" s="739">
        <f>53085900-D10</f>
        <v>52211200</v>
      </c>
      <c r="E9" s="739">
        <f>65680200-E10</f>
        <v>64450500</v>
      </c>
      <c r="F9" s="740">
        <f>SUM(C9:E9)</f>
        <v>168601600</v>
      </c>
    </row>
    <row r="10" spans="1:6" ht="13.5" customHeight="1" x14ac:dyDescent="0.2">
      <c r="A10" s="737"/>
      <c r="B10" s="738" t="s">
        <v>434</v>
      </c>
      <c r="C10" s="739">
        <v>929700</v>
      </c>
      <c r="D10" s="739">
        <v>874700</v>
      </c>
      <c r="E10" s="739">
        <v>1229700</v>
      </c>
      <c r="F10" s="740">
        <f>SUM(C10:E10)</f>
        <v>3034100</v>
      </c>
    </row>
    <row r="11" spans="1:6" ht="13.5" customHeight="1" x14ac:dyDescent="0.2">
      <c r="A11" s="737">
        <v>5</v>
      </c>
      <c r="B11" s="738" t="s">
        <v>196</v>
      </c>
      <c r="C11" s="739">
        <v>42720800</v>
      </c>
      <c r="D11" s="739">
        <v>42690600</v>
      </c>
      <c r="E11" s="739">
        <v>49469800</v>
      </c>
      <c r="F11" s="740">
        <v>134881200</v>
      </c>
    </row>
    <row r="12" spans="1:6" ht="13.5" customHeight="1" x14ac:dyDescent="0.2">
      <c r="A12" s="737">
        <v>6</v>
      </c>
      <c r="B12" s="738" t="s">
        <v>197</v>
      </c>
      <c r="C12" s="739">
        <v>151087000</v>
      </c>
      <c r="D12" s="739">
        <v>156030200</v>
      </c>
      <c r="E12" s="739">
        <v>181513100</v>
      </c>
      <c r="F12" s="740">
        <v>488630300</v>
      </c>
    </row>
    <row r="13" spans="1:6" ht="13.5" customHeight="1" x14ac:dyDescent="0.2">
      <c r="A13" s="737" t="s">
        <v>198</v>
      </c>
      <c r="B13" s="738"/>
      <c r="C13" s="739">
        <v>384007400</v>
      </c>
      <c r="D13" s="739">
        <v>401966500</v>
      </c>
      <c r="E13" s="739">
        <v>478742600</v>
      </c>
      <c r="F13" s="740">
        <v>1264716500</v>
      </c>
    </row>
    <row r="14" spans="1:6" ht="13.5" customHeight="1" thickBot="1" x14ac:dyDescent="0.25">
      <c r="A14" s="741" t="s">
        <v>199</v>
      </c>
      <c r="B14" s="742"/>
      <c r="C14" s="743">
        <v>387998900</v>
      </c>
      <c r="D14" s="743">
        <v>406145600</v>
      </c>
      <c r="E14" s="743">
        <v>487318000</v>
      </c>
      <c r="F14" s="744">
        <v>1281462500</v>
      </c>
    </row>
    <row r="15" spans="1:6" ht="13.5" customHeight="1" x14ac:dyDescent="0.2">
      <c r="A15" s="749">
        <v>7</v>
      </c>
      <c r="B15" s="750" t="s">
        <v>233</v>
      </c>
      <c r="C15" s="751">
        <v>363100</v>
      </c>
      <c r="D15" s="751">
        <v>382600</v>
      </c>
      <c r="E15" s="751">
        <v>470500</v>
      </c>
      <c r="F15" s="752">
        <v>1216200</v>
      </c>
    </row>
    <row r="16" spans="1:6" ht="13.5" customHeight="1" x14ac:dyDescent="0.2">
      <c r="A16" s="737">
        <v>8</v>
      </c>
      <c r="B16" s="738" t="s">
        <v>344</v>
      </c>
      <c r="C16" s="739"/>
      <c r="D16" s="739">
        <v>341600</v>
      </c>
      <c r="E16" s="739">
        <v>376500</v>
      </c>
      <c r="F16" s="740">
        <v>718100</v>
      </c>
    </row>
    <row r="17" spans="1:6" ht="13.5" customHeight="1" x14ac:dyDescent="0.2">
      <c r="A17" s="737">
        <v>9</v>
      </c>
      <c r="B17" s="738" t="s">
        <v>346</v>
      </c>
      <c r="C17" s="739">
        <v>678000</v>
      </c>
      <c r="D17" s="739">
        <v>603000</v>
      </c>
      <c r="E17" s="739">
        <v>1063100</v>
      </c>
      <c r="F17" s="740">
        <v>2344100</v>
      </c>
    </row>
    <row r="18" spans="1:6" ht="13.5" customHeight="1" x14ac:dyDescent="0.2">
      <c r="A18" s="737">
        <v>10</v>
      </c>
      <c r="B18" s="738" t="s">
        <v>301</v>
      </c>
      <c r="C18" s="739"/>
      <c r="D18" s="739">
        <v>573300</v>
      </c>
      <c r="E18" s="739">
        <v>1173600</v>
      </c>
      <c r="F18" s="740">
        <v>1746900</v>
      </c>
    </row>
    <row r="19" spans="1:6" ht="13.5" customHeight="1" x14ac:dyDescent="0.2">
      <c r="A19" s="737">
        <v>11</v>
      </c>
      <c r="B19" s="738" t="s">
        <v>235</v>
      </c>
      <c r="C19" s="739">
        <v>459600</v>
      </c>
      <c r="D19" s="739">
        <v>496300</v>
      </c>
      <c r="E19" s="739">
        <v>622200</v>
      </c>
      <c r="F19" s="740">
        <v>1578100</v>
      </c>
    </row>
    <row r="20" spans="1:6" ht="13.5" customHeight="1" x14ac:dyDescent="0.2">
      <c r="A20" s="737">
        <v>12</v>
      </c>
      <c r="B20" s="738" t="s">
        <v>236</v>
      </c>
      <c r="C20" s="739">
        <v>532400</v>
      </c>
      <c r="D20" s="739">
        <v>358000</v>
      </c>
      <c r="E20" s="739">
        <v>840300</v>
      </c>
      <c r="F20" s="740">
        <v>1730700</v>
      </c>
    </row>
    <row r="21" spans="1:6" ht="13.5" customHeight="1" x14ac:dyDescent="0.2">
      <c r="A21" s="737">
        <v>13</v>
      </c>
      <c r="B21" s="738" t="s">
        <v>200</v>
      </c>
      <c r="C21" s="739">
        <v>2151400</v>
      </c>
      <c r="D21" s="739">
        <v>2021700</v>
      </c>
      <c r="E21" s="739">
        <v>2513400</v>
      </c>
      <c r="F21" s="740">
        <v>6686500</v>
      </c>
    </row>
    <row r="22" spans="1:6" ht="13.5" customHeight="1" x14ac:dyDescent="0.2">
      <c r="A22" s="737">
        <v>14</v>
      </c>
      <c r="B22" s="738" t="s">
        <v>237</v>
      </c>
      <c r="C22" s="739">
        <v>3450600</v>
      </c>
      <c r="D22" s="739">
        <v>3401700</v>
      </c>
      <c r="E22" s="739">
        <v>5007700</v>
      </c>
      <c r="F22" s="740">
        <v>11860000</v>
      </c>
    </row>
    <row r="23" spans="1:6" ht="13.5" customHeight="1" x14ac:dyDescent="0.2">
      <c r="A23" s="737">
        <v>15</v>
      </c>
      <c r="B23" s="738" t="s">
        <v>238</v>
      </c>
      <c r="C23" s="739"/>
      <c r="D23" s="739"/>
      <c r="E23" s="739">
        <v>818100</v>
      </c>
      <c r="F23" s="740">
        <v>818100</v>
      </c>
    </row>
    <row r="24" spans="1:6" ht="13.5" customHeight="1" x14ac:dyDescent="0.2">
      <c r="A24" s="737">
        <v>16</v>
      </c>
      <c r="B24" s="738" t="s">
        <v>239</v>
      </c>
      <c r="C24" s="739">
        <v>1976300</v>
      </c>
      <c r="D24" s="739">
        <v>2324400</v>
      </c>
      <c r="E24" s="739">
        <v>3072600</v>
      </c>
      <c r="F24" s="740">
        <v>7373300</v>
      </c>
    </row>
    <row r="25" spans="1:6" ht="13.5" customHeight="1" x14ac:dyDescent="0.2">
      <c r="A25" s="737">
        <v>17</v>
      </c>
      <c r="B25" s="738" t="s">
        <v>240</v>
      </c>
      <c r="C25" s="739"/>
      <c r="D25" s="739"/>
      <c r="E25" s="739">
        <v>1753300</v>
      </c>
      <c r="F25" s="740">
        <v>1753300</v>
      </c>
    </row>
    <row r="26" spans="1:6" ht="13.5" customHeight="1" x14ac:dyDescent="0.2">
      <c r="A26" s="737">
        <v>18</v>
      </c>
      <c r="B26" s="738" t="s">
        <v>201</v>
      </c>
      <c r="C26" s="739">
        <v>1100100</v>
      </c>
      <c r="D26" s="739">
        <v>1364600</v>
      </c>
      <c r="E26" s="739">
        <v>1763900</v>
      </c>
      <c r="F26" s="740">
        <v>4228600</v>
      </c>
    </row>
    <row r="27" spans="1:6" ht="13.5" customHeight="1" x14ac:dyDescent="0.2">
      <c r="A27" s="737">
        <v>19</v>
      </c>
      <c r="B27" s="738" t="s">
        <v>241</v>
      </c>
      <c r="C27" s="739">
        <v>566400</v>
      </c>
      <c r="D27" s="739">
        <v>898400</v>
      </c>
      <c r="E27" s="739">
        <v>1219300</v>
      </c>
      <c r="F27" s="740">
        <v>2684100</v>
      </c>
    </row>
    <row r="28" spans="1:6" ht="13.5" customHeight="1" x14ac:dyDescent="0.2">
      <c r="A28" s="737">
        <v>20</v>
      </c>
      <c r="B28" s="738" t="s">
        <v>202</v>
      </c>
      <c r="C28" s="739">
        <v>492600</v>
      </c>
      <c r="D28" s="739">
        <v>547100</v>
      </c>
      <c r="E28" s="739">
        <v>644500</v>
      </c>
      <c r="F28" s="740">
        <v>1684200</v>
      </c>
    </row>
    <row r="29" spans="1:6" ht="13.5" customHeight="1" x14ac:dyDescent="0.2">
      <c r="A29" s="737">
        <v>21</v>
      </c>
      <c r="B29" s="738" t="s">
        <v>244</v>
      </c>
      <c r="C29" s="739">
        <v>1256300</v>
      </c>
      <c r="D29" s="739">
        <v>1479300</v>
      </c>
      <c r="E29" s="739">
        <v>1811500</v>
      </c>
      <c r="F29" s="740">
        <v>4547100</v>
      </c>
    </row>
    <row r="30" spans="1:6" ht="13.5" customHeight="1" x14ac:dyDescent="0.2">
      <c r="A30" s="737">
        <v>22</v>
      </c>
      <c r="B30" s="738" t="s">
        <v>245</v>
      </c>
      <c r="C30" s="739">
        <v>250600</v>
      </c>
      <c r="D30" s="739">
        <v>448200</v>
      </c>
      <c r="E30" s="739">
        <v>787800</v>
      </c>
      <c r="F30" s="740">
        <v>1486600</v>
      </c>
    </row>
    <row r="31" spans="1:6" ht="13.5" customHeight="1" x14ac:dyDescent="0.2">
      <c r="A31" s="737">
        <v>23</v>
      </c>
      <c r="B31" s="738" t="s">
        <v>247</v>
      </c>
      <c r="C31" s="739">
        <v>318600</v>
      </c>
      <c r="D31" s="739">
        <v>371500</v>
      </c>
      <c r="E31" s="739">
        <v>744400</v>
      </c>
      <c r="F31" s="740">
        <v>1434500</v>
      </c>
    </row>
    <row r="32" spans="1:6" ht="13.5" customHeight="1" x14ac:dyDescent="0.2">
      <c r="A32" s="737">
        <v>24</v>
      </c>
      <c r="B32" s="738" t="s">
        <v>248</v>
      </c>
      <c r="C32" s="739">
        <v>1186100</v>
      </c>
      <c r="D32" s="739">
        <v>1573400</v>
      </c>
      <c r="E32" s="739">
        <v>1695700</v>
      </c>
      <c r="F32" s="740">
        <v>4455200</v>
      </c>
    </row>
    <row r="33" spans="1:6" ht="13.5" customHeight="1" x14ac:dyDescent="0.2">
      <c r="A33" s="737">
        <v>25</v>
      </c>
      <c r="B33" s="738" t="s">
        <v>250</v>
      </c>
      <c r="C33" s="739">
        <v>1590600</v>
      </c>
      <c r="D33" s="739">
        <v>2700200</v>
      </c>
      <c r="E33" s="739">
        <v>1895500</v>
      </c>
      <c r="F33" s="740">
        <v>6186300</v>
      </c>
    </row>
    <row r="34" spans="1:6" ht="13.5" customHeight="1" thickBot="1" x14ac:dyDescent="0.25">
      <c r="A34" s="741" t="s">
        <v>203</v>
      </c>
      <c r="B34" s="742"/>
      <c r="C34" s="743">
        <v>16372700</v>
      </c>
      <c r="D34" s="743">
        <v>19885300</v>
      </c>
      <c r="E34" s="743">
        <v>28273900</v>
      </c>
      <c r="F34" s="744">
        <v>64531900</v>
      </c>
    </row>
    <row r="35" spans="1:6" ht="13.5" customHeight="1" x14ac:dyDescent="0.2">
      <c r="A35" s="749">
        <v>26</v>
      </c>
      <c r="B35" s="750" t="s">
        <v>204</v>
      </c>
      <c r="C35" s="751">
        <v>125000</v>
      </c>
      <c r="D35" s="751">
        <v>381700</v>
      </c>
      <c r="E35" s="751">
        <v>128900</v>
      </c>
      <c r="F35" s="752">
        <v>635600</v>
      </c>
    </row>
    <row r="36" spans="1:6" ht="13.5" customHeight="1" x14ac:dyDescent="0.2">
      <c r="A36" s="737">
        <v>27</v>
      </c>
      <c r="B36" s="738" t="s">
        <v>252</v>
      </c>
      <c r="C36" s="739">
        <v>411800</v>
      </c>
      <c r="D36" s="739">
        <v>480300</v>
      </c>
      <c r="E36" s="739">
        <v>593400</v>
      </c>
      <c r="F36" s="740">
        <v>1485500</v>
      </c>
    </row>
    <row r="37" spans="1:6" ht="13.5" customHeight="1" x14ac:dyDescent="0.2">
      <c r="A37" s="737">
        <v>28</v>
      </c>
      <c r="B37" s="738" t="s">
        <v>253</v>
      </c>
      <c r="C37" s="739">
        <v>224100</v>
      </c>
      <c r="D37" s="739">
        <v>232900</v>
      </c>
      <c r="E37" s="739">
        <v>288900</v>
      </c>
      <c r="F37" s="740">
        <v>745900</v>
      </c>
    </row>
    <row r="38" spans="1:6" ht="13.5" customHeight="1" x14ac:dyDescent="0.2">
      <c r="A38" s="737">
        <v>29</v>
      </c>
      <c r="B38" s="738" t="s">
        <v>256</v>
      </c>
      <c r="C38" s="739">
        <v>450900</v>
      </c>
      <c r="D38" s="739">
        <v>461700</v>
      </c>
      <c r="E38" s="739">
        <v>828200</v>
      </c>
      <c r="F38" s="740">
        <v>1740800</v>
      </c>
    </row>
    <row r="39" spans="1:6" ht="13.5" customHeight="1" x14ac:dyDescent="0.2">
      <c r="A39" s="737">
        <v>30</v>
      </c>
      <c r="B39" s="738" t="s">
        <v>205</v>
      </c>
      <c r="C39" s="739">
        <v>189500</v>
      </c>
      <c r="D39" s="739">
        <v>176700</v>
      </c>
      <c r="E39" s="739">
        <v>326200</v>
      </c>
      <c r="F39" s="740">
        <v>692400</v>
      </c>
    </row>
    <row r="40" spans="1:6" ht="13.5" customHeight="1" x14ac:dyDescent="0.2">
      <c r="A40" s="737">
        <v>31</v>
      </c>
      <c r="B40" s="738" t="s">
        <v>257</v>
      </c>
      <c r="C40" s="739">
        <v>50000</v>
      </c>
      <c r="D40" s="739">
        <v>52600</v>
      </c>
      <c r="E40" s="739">
        <v>65800</v>
      </c>
      <c r="F40" s="740">
        <v>168400</v>
      </c>
    </row>
    <row r="41" spans="1:6" ht="13.5" customHeight="1" x14ac:dyDescent="0.2">
      <c r="A41" s="737">
        <v>32</v>
      </c>
      <c r="B41" s="738" t="s">
        <v>258</v>
      </c>
      <c r="C41" s="739">
        <v>451200</v>
      </c>
      <c r="D41" s="739">
        <v>557400</v>
      </c>
      <c r="E41" s="739">
        <v>476100</v>
      </c>
      <c r="F41" s="740">
        <v>1484700</v>
      </c>
    </row>
    <row r="42" spans="1:6" ht="13.5" customHeight="1" x14ac:dyDescent="0.2">
      <c r="A42" s="737">
        <v>33</v>
      </c>
      <c r="B42" s="738" t="s">
        <v>327</v>
      </c>
      <c r="C42" s="739">
        <v>197200</v>
      </c>
      <c r="D42" s="739">
        <v>419400</v>
      </c>
      <c r="E42" s="739">
        <v>384800</v>
      </c>
      <c r="F42" s="740">
        <v>1001400</v>
      </c>
    </row>
    <row r="43" spans="1:6" ht="13.5" customHeight="1" x14ac:dyDescent="0.2">
      <c r="A43" s="737">
        <v>34</v>
      </c>
      <c r="B43" s="738" t="s">
        <v>260</v>
      </c>
      <c r="C43" s="739">
        <v>415500</v>
      </c>
      <c r="D43" s="739">
        <v>360500</v>
      </c>
      <c r="E43" s="739">
        <v>538700</v>
      </c>
      <c r="F43" s="740">
        <v>1314700</v>
      </c>
    </row>
    <row r="44" spans="1:6" ht="13.5" customHeight="1" x14ac:dyDescent="0.2">
      <c r="A44" s="737">
        <v>35</v>
      </c>
      <c r="B44" s="738" t="s">
        <v>261</v>
      </c>
      <c r="C44" s="739">
        <v>367700</v>
      </c>
      <c r="D44" s="739">
        <v>493700</v>
      </c>
      <c r="E44" s="739">
        <v>691700</v>
      </c>
      <c r="F44" s="740">
        <v>1553100</v>
      </c>
    </row>
    <row r="45" spans="1:6" ht="13.5" customHeight="1" x14ac:dyDescent="0.2">
      <c r="A45" s="737">
        <v>36</v>
      </c>
      <c r="B45" s="738" t="s">
        <v>206</v>
      </c>
      <c r="C45" s="739">
        <v>296200</v>
      </c>
      <c r="D45" s="739">
        <v>561500</v>
      </c>
      <c r="E45" s="739">
        <v>466300</v>
      </c>
      <c r="F45" s="740">
        <v>1324000</v>
      </c>
    </row>
    <row r="46" spans="1:6" ht="13.5" customHeight="1" x14ac:dyDescent="0.2">
      <c r="A46" s="737">
        <v>37</v>
      </c>
      <c r="B46" s="738" t="s">
        <v>207</v>
      </c>
      <c r="C46" s="739">
        <v>1283200</v>
      </c>
      <c r="D46" s="739">
        <v>1687800</v>
      </c>
      <c r="E46" s="739">
        <v>3426300</v>
      </c>
      <c r="F46" s="740">
        <v>6397300</v>
      </c>
    </row>
    <row r="47" spans="1:6" ht="13.5" customHeight="1" x14ac:dyDescent="0.2">
      <c r="A47" s="737">
        <v>38</v>
      </c>
      <c r="B47" s="738" t="s">
        <v>262</v>
      </c>
      <c r="C47" s="739"/>
      <c r="D47" s="739">
        <v>812500</v>
      </c>
      <c r="E47" s="739">
        <v>1214200</v>
      </c>
      <c r="F47" s="740">
        <v>2026700</v>
      </c>
    </row>
    <row r="48" spans="1:6" ht="13.5" customHeight="1" x14ac:dyDescent="0.2">
      <c r="A48" s="737">
        <v>39</v>
      </c>
      <c r="B48" s="738" t="s">
        <v>208</v>
      </c>
      <c r="C48" s="739">
        <v>1556700</v>
      </c>
      <c r="D48" s="739">
        <v>2044300</v>
      </c>
      <c r="E48" s="739">
        <v>3235600</v>
      </c>
      <c r="F48" s="740">
        <v>6836600</v>
      </c>
    </row>
    <row r="49" spans="1:6" ht="13.5" customHeight="1" x14ac:dyDescent="0.2">
      <c r="A49" s="737">
        <v>40</v>
      </c>
      <c r="B49" s="738" t="s">
        <v>209</v>
      </c>
      <c r="C49" s="739">
        <v>244400</v>
      </c>
      <c r="D49" s="739">
        <v>344700</v>
      </c>
      <c r="E49" s="739">
        <v>562000</v>
      </c>
      <c r="F49" s="740">
        <v>1151100</v>
      </c>
    </row>
    <row r="50" spans="1:6" ht="13.5" customHeight="1" x14ac:dyDescent="0.2">
      <c r="A50" s="737">
        <v>41</v>
      </c>
      <c r="B50" s="738" t="s">
        <v>263</v>
      </c>
      <c r="C50" s="739">
        <v>955100</v>
      </c>
      <c r="D50" s="739">
        <v>1221000</v>
      </c>
      <c r="E50" s="739">
        <v>1236200</v>
      </c>
      <c r="F50" s="740">
        <v>3412300</v>
      </c>
    </row>
    <row r="51" spans="1:6" ht="13.5" customHeight="1" x14ac:dyDescent="0.2">
      <c r="A51" s="737">
        <v>42</v>
      </c>
      <c r="B51" s="738" t="s">
        <v>264</v>
      </c>
      <c r="C51" s="739">
        <v>470100</v>
      </c>
      <c r="D51" s="739">
        <v>489100</v>
      </c>
      <c r="E51" s="739">
        <v>690500</v>
      </c>
      <c r="F51" s="740">
        <v>1649700</v>
      </c>
    </row>
    <row r="52" spans="1:6" ht="13.5" customHeight="1" x14ac:dyDescent="0.2">
      <c r="A52" s="737">
        <v>43</v>
      </c>
      <c r="B52" s="738" t="s">
        <v>210</v>
      </c>
      <c r="C52" s="739">
        <v>2868300</v>
      </c>
      <c r="D52" s="739">
        <v>3890000</v>
      </c>
      <c r="E52" s="739">
        <v>5870300</v>
      </c>
      <c r="F52" s="740">
        <v>12628600</v>
      </c>
    </row>
    <row r="53" spans="1:6" ht="13.5" customHeight="1" x14ac:dyDescent="0.2">
      <c r="A53" s="737">
        <v>44</v>
      </c>
      <c r="B53" s="738" t="s">
        <v>265</v>
      </c>
      <c r="C53" s="739">
        <v>403700</v>
      </c>
      <c r="D53" s="739">
        <v>466700</v>
      </c>
      <c r="E53" s="739">
        <v>765600</v>
      </c>
      <c r="F53" s="740">
        <v>1636000</v>
      </c>
    </row>
    <row r="54" spans="1:6" ht="13.5" customHeight="1" x14ac:dyDescent="0.2">
      <c r="A54" s="737">
        <v>45</v>
      </c>
      <c r="B54" s="738" t="s">
        <v>266</v>
      </c>
      <c r="C54" s="739">
        <v>255800</v>
      </c>
      <c r="D54" s="739">
        <v>308100</v>
      </c>
      <c r="E54" s="739">
        <v>624200</v>
      </c>
      <c r="F54" s="740">
        <v>1188100</v>
      </c>
    </row>
    <row r="55" spans="1:6" ht="13.5" customHeight="1" x14ac:dyDescent="0.2">
      <c r="A55" s="737">
        <v>46</v>
      </c>
      <c r="B55" s="738" t="s">
        <v>267</v>
      </c>
      <c r="C55" s="739">
        <v>614900</v>
      </c>
      <c r="D55" s="739">
        <v>944800</v>
      </c>
      <c r="E55" s="739">
        <v>1114400</v>
      </c>
      <c r="F55" s="740">
        <v>2674100</v>
      </c>
    </row>
    <row r="56" spans="1:6" ht="13.5" customHeight="1" x14ac:dyDescent="0.2">
      <c r="A56" s="737">
        <v>47</v>
      </c>
      <c r="B56" s="738" t="s">
        <v>268</v>
      </c>
      <c r="C56" s="739">
        <v>499300</v>
      </c>
      <c r="D56" s="739">
        <v>845300</v>
      </c>
      <c r="E56" s="739">
        <v>1106500</v>
      </c>
      <c r="F56" s="740">
        <v>2451100</v>
      </c>
    </row>
    <row r="57" spans="1:6" ht="13.5" customHeight="1" x14ac:dyDescent="0.2">
      <c r="A57" s="737">
        <v>48</v>
      </c>
      <c r="B57" s="738" t="s">
        <v>269</v>
      </c>
      <c r="C57" s="739">
        <v>878100</v>
      </c>
      <c r="D57" s="739">
        <v>1379200</v>
      </c>
      <c r="E57" s="739">
        <v>1718400</v>
      </c>
      <c r="F57" s="740">
        <v>3975700</v>
      </c>
    </row>
    <row r="58" spans="1:6" ht="13.5" customHeight="1" x14ac:dyDescent="0.2">
      <c r="A58" s="737">
        <v>49</v>
      </c>
      <c r="B58" s="738" t="s">
        <v>270</v>
      </c>
      <c r="C58" s="739">
        <v>722000</v>
      </c>
      <c r="D58" s="739">
        <v>836400</v>
      </c>
      <c r="E58" s="739">
        <v>1165700</v>
      </c>
      <c r="F58" s="740">
        <v>2724100</v>
      </c>
    </row>
    <row r="59" spans="1:6" ht="13.5" customHeight="1" x14ac:dyDescent="0.2">
      <c r="A59" s="737">
        <v>50</v>
      </c>
      <c r="B59" s="738" t="s">
        <v>211</v>
      </c>
      <c r="C59" s="739">
        <v>1147000</v>
      </c>
      <c r="D59" s="739">
        <v>1212300</v>
      </c>
      <c r="E59" s="739">
        <v>1047100</v>
      </c>
      <c r="F59" s="740">
        <v>3406400</v>
      </c>
    </row>
    <row r="60" spans="1:6" ht="13.5" customHeight="1" x14ac:dyDescent="0.2">
      <c r="A60" s="737">
        <v>51</v>
      </c>
      <c r="B60" s="738" t="s">
        <v>212</v>
      </c>
      <c r="C60" s="739">
        <v>1088700</v>
      </c>
      <c r="D60" s="739">
        <v>1662100</v>
      </c>
      <c r="E60" s="739">
        <v>2063400</v>
      </c>
      <c r="F60" s="740">
        <v>4814200</v>
      </c>
    </row>
    <row r="61" spans="1:6" ht="13.5" customHeight="1" x14ac:dyDescent="0.2">
      <c r="A61" s="737">
        <v>52</v>
      </c>
      <c r="B61" s="738" t="s">
        <v>213</v>
      </c>
      <c r="C61" s="739">
        <v>1372900</v>
      </c>
      <c r="D61" s="739">
        <v>1670500</v>
      </c>
      <c r="E61" s="739">
        <v>2067500</v>
      </c>
      <c r="F61" s="740">
        <v>5110900</v>
      </c>
    </row>
    <row r="62" spans="1:6" ht="13.5" customHeight="1" x14ac:dyDescent="0.2">
      <c r="A62" s="737">
        <v>53</v>
      </c>
      <c r="B62" s="738" t="s">
        <v>214</v>
      </c>
      <c r="C62" s="739">
        <v>570700</v>
      </c>
      <c r="D62" s="739">
        <v>597400</v>
      </c>
      <c r="E62" s="739">
        <v>583000</v>
      </c>
      <c r="F62" s="740">
        <v>1751100</v>
      </c>
    </row>
    <row r="63" spans="1:6" ht="13.5" customHeight="1" x14ac:dyDescent="0.2">
      <c r="A63" s="737">
        <v>54</v>
      </c>
      <c r="B63" s="738" t="s">
        <v>215</v>
      </c>
      <c r="C63" s="739">
        <v>1738300</v>
      </c>
      <c r="D63" s="739">
        <v>2048600</v>
      </c>
      <c r="E63" s="739">
        <v>3375400</v>
      </c>
      <c r="F63" s="740">
        <v>7162300</v>
      </c>
    </row>
    <row r="64" spans="1:6" ht="13.5" customHeight="1" x14ac:dyDescent="0.2">
      <c r="A64" s="737">
        <v>55</v>
      </c>
      <c r="B64" s="738" t="s">
        <v>271</v>
      </c>
      <c r="C64" s="739">
        <v>330300</v>
      </c>
      <c r="D64" s="739">
        <v>346700</v>
      </c>
      <c r="E64" s="739">
        <v>304100</v>
      </c>
      <c r="F64" s="740">
        <v>981100</v>
      </c>
    </row>
    <row r="65" spans="1:6" ht="13.5" customHeight="1" x14ac:dyDescent="0.2">
      <c r="A65" s="737">
        <v>56</v>
      </c>
      <c r="B65" s="738" t="s">
        <v>216</v>
      </c>
      <c r="C65" s="739">
        <v>232000</v>
      </c>
      <c r="D65" s="739">
        <v>316500</v>
      </c>
      <c r="E65" s="739">
        <v>475200</v>
      </c>
      <c r="F65" s="740">
        <v>1023700</v>
      </c>
    </row>
    <row r="66" spans="1:6" ht="13.5" customHeight="1" x14ac:dyDescent="0.2">
      <c r="A66" s="737">
        <v>57</v>
      </c>
      <c r="B66" s="738" t="s">
        <v>272</v>
      </c>
      <c r="C66" s="739">
        <v>1508200</v>
      </c>
      <c r="D66" s="739">
        <v>1372700</v>
      </c>
      <c r="E66" s="739">
        <v>802900</v>
      </c>
      <c r="F66" s="740">
        <v>3683800</v>
      </c>
    </row>
    <row r="67" spans="1:6" ht="13.5" customHeight="1" x14ac:dyDescent="0.2">
      <c r="A67" s="737">
        <v>58</v>
      </c>
      <c r="B67" s="738" t="s">
        <v>217</v>
      </c>
      <c r="C67" s="739">
        <v>659900</v>
      </c>
      <c r="D67" s="739">
        <v>695200</v>
      </c>
      <c r="E67" s="739">
        <v>804700</v>
      </c>
      <c r="F67" s="740">
        <v>2159800</v>
      </c>
    </row>
    <row r="68" spans="1:6" ht="13.5" customHeight="1" x14ac:dyDescent="0.2">
      <c r="A68" s="737">
        <v>59</v>
      </c>
      <c r="B68" s="738" t="s">
        <v>273</v>
      </c>
      <c r="C68" s="739">
        <v>329300</v>
      </c>
      <c r="D68" s="739">
        <v>498000</v>
      </c>
      <c r="E68" s="739">
        <v>563500</v>
      </c>
      <c r="F68" s="740">
        <v>1390800</v>
      </c>
    </row>
    <row r="69" spans="1:6" ht="13.5" customHeight="1" x14ac:dyDescent="0.2">
      <c r="A69" s="737">
        <v>60</v>
      </c>
      <c r="B69" s="738" t="s">
        <v>274</v>
      </c>
      <c r="C69" s="739">
        <v>221000</v>
      </c>
      <c r="D69" s="739">
        <v>219700</v>
      </c>
      <c r="E69" s="739">
        <v>536400</v>
      </c>
      <c r="F69" s="740">
        <v>977100</v>
      </c>
    </row>
    <row r="70" spans="1:6" ht="13.5" customHeight="1" x14ac:dyDescent="0.2">
      <c r="A70" s="737">
        <v>61</v>
      </c>
      <c r="B70" s="738" t="s">
        <v>275</v>
      </c>
      <c r="C70" s="739">
        <v>753500</v>
      </c>
      <c r="D70" s="739">
        <v>736300</v>
      </c>
      <c r="E70" s="739">
        <v>933600</v>
      </c>
      <c r="F70" s="740">
        <v>2423400</v>
      </c>
    </row>
    <row r="71" spans="1:6" ht="13.5" customHeight="1" x14ac:dyDescent="0.2">
      <c r="A71" s="737">
        <v>62</v>
      </c>
      <c r="B71" s="738" t="s">
        <v>276</v>
      </c>
      <c r="C71" s="739">
        <v>148900</v>
      </c>
      <c r="D71" s="739">
        <v>146200</v>
      </c>
      <c r="E71" s="739">
        <v>283900</v>
      </c>
      <c r="F71" s="740">
        <v>579000</v>
      </c>
    </row>
    <row r="72" spans="1:6" ht="13.5" customHeight="1" x14ac:dyDescent="0.2">
      <c r="A72" s="737">
        <v>63</v>
      </c>
      <c r="B72" s="738" t="s">
        <v>277</v>
      </c>
      <c r="C72" s="739">
        <v>621100</v>
      </c>
      <c r="D72" s="739">
        <v>645900</v>
      </c>
      <c r="E72" s="739">
        <v>879200</v>
      </c>
      <c r="F72" s="740">
        <v>2146200</v>
      </c>
    </row>
    <row r="73" spans="1:6" ht="13.5" customHeight="1" x14ac:dyDescent="0.2">
      <c r="A73" s="737">
        <v>64</v>
      </c>
      <c r="B73" s="738" t="s">
        <v>278</v>
      </c>
      <c r="C73" s="739">
        <v>95700</v>
      </c>
      <c r="D73" s="739">
        <v>85500</v>
      </c>
      <c r="E73" s="739">
        <v>177500</v>
      </c>
      <c r="F73" s="740">
        <v>358700</v>
      </c>
    </row>
    <row r="74" spans="1:6" ht="13.5" customHeight="1" x14ac:dyDescent="0.2">
      <c r="A74" s="737">
        <v>65</v>
      </c>
      <c r="B74" s="738" t="s">
        <v>218</v>
      </c>
      <c r="C74" s="739">
        <v>597200</v>
      </c>
      <c r="D74" s="739">
        <v>1489200</v>
      </c>
      <c r="E74" s="739">
        <v>2752700</v>
      </c>
      <c r="F74" s="740">
        <v>4839100</v>
      </c>
    </row>
    <row r="75" spans="1:6" ht="13.5" customHeight="1" x14ac:dyDescent="0.2">
      <c r="A75" s="737">
        <v>66</v>
      </c>
      <c r="B75" s="738" t="s">
        <v>279</v>
      </c>
      <c r="C75" s="739">
        <v>1178600</v>
      </c>
      <c r="D75" s="739">
        <v>1324300</v>
      </c>
      <c r="E75" s="739">
        <v>1656400</v>
      </c>
      <c r="F75" s="740">
        <v>4159300</v>
      </c>
    </row>
    <row r="76" spans="1:6" ht="13.5" customHeight="1" x14ac:dyDescent="0.2">
      <c r="A76" s="737">
        <v>67</v>
      </c>
      <c r="B76" s="738" t="s">
        <v>280</v>
      </c>
      <c r="C76" s="739">
        <v>771200</v>
      </c>
      <c r="D76" s="739">
        <v>679700</v>
      </c>
      <c r="E76" s="739">
        <v>950900</v>
      </c>
      <c r="F76" s="740">
        <v>2401800</v>
      </c>
    </row>
    <row r="77" spans="1:6" ht="13.5" customHeight="1" x14ac:dyDescent="0.2">
      <c r="A77" s="737">
        <v>68</v>
      </c>
      <c r="B77" s="738" t="s">
        <v>281</v>
      </c>
      <c r="C77" s="739">
        <v>350800</v>
      </c>
      <c r="D77" s="739">
        <v>637000</v>
      </c>
      <c r="E77" s="739">
        <v>611500</v>
      </c>
      <c r="F77" s="740">
        <v>1599300</v>
      </c>
    </row>
    <row r="78" spans="1:6" ht="13.5" customHeight="1" x14ac:dyDescent="0.2">
      <c r="A78" s="737">
        <v>69</v>
      </c>
      <c r="B78" s="738" t="s">
        <v>282</v>
      </c>
      <c r="C78" s="739">
        <v>840900</v>
      </c>
      <c r="D78" s="739">
        <v>747800</v>
      </c>
      <c r="E78" s="739">
        <v>924100</v>
      </c>
      <c r="F78" s="740">
        <v>2512800</v>
      </c>
    </row>
    <row r="79" spans="1:6" ht="13.5" customHeight="1" x14ac:dyDescent="0.2">
      <c r="A79" s="737">
        <v>70</v>
      </c>
      <c r="B79" s="738" t="s">
        <v>283</v>
      </c>
      <c r="C79" s="739">
        <v>149000</v>
      </c>
      <c r="D79" s="739">
        <v>138000</v>
      </c>
      <c r="E79" s="739">
        <v>130900</v>
      </c>
      <c r="F79" s="740">
        <v>417900</v>
      </c>
    </row>
    <row r="80" spans="1:6" ht="13.5" customHeight="1" x14ac:dyDescent="0.2">
      <c r="A80" s="737">
        <v>71</v>
      </c>
      <c r="B80" s="738" t="s">
        <v>285</v>
      </c>
      <c r="C80" s="739">
        <v>317800</v>
      </c>
      <c r="D80" s="739">
        <v>662900</v>
      </c>
      <c r="E80" s="739">
        <v>676000</v>
      </c>
      <c r="F80" s="740">
        <v>1656700</v>
      </c>
    </row>
    <row r="81" spans="1:6" ht="13.5" customHeight="1" x14ac:dyDescent="0.2">
      <c r="A81" s="737">
        <v>72</v>
      </c>
      <c r="B81" s="738" t="s">
        <v>219</v>
      </c>
      <c r="C81" s="739">
        <v>1210000</v>
      </c>
      <c r="D81" s="739">
        <v>762300</v>
      </c>
      <c r="E81" s="739">
        <v>1387100</v>
      </c>
      <c r="F81" s="740">
        <v>3359400</v>
      </c>
    </row>
    <row r="82" spans="1:6" ht="13.5" customHeight="1" x14ac:dyDescent="0.2">
      <c r="A82" s="737">
        <v>73</v>
      </c>
      <c r="B82" s="738" t="s">
        <v>220</v>
      </c>
      <c r="C82" s="739">
        <v>850300</v>
      </c>
      <c r="D82" s="739">
        <v>1568100</v>
      </c>
      <c r="E82" s="739">
        <v>1806900</v>
      </c>
      <c r="F82" s="740">
        <v>4225300</v>
      </c>
    </row>
    <row r="83" spans="1:6" ht="13.5" customHeight="1" x14ac:dyDescent="0.2">
      <c r="A83" s="737">
        <v>74</v>
      </c>
      <c r="B83" s="738" t="s">
        <v>221</v>
      </c>
      <c r="C83" s="739">
        <v>523300</v>
      </c>
      <c r="D83" s="739">
        <v>532600</v>
      </c>
      <c r="E83" s="739">
        <v>837600</v>
      </c>
      <c r="F83" s="740">
        <v>1893500</v>
      </c>
    </row>
    <row r="84" spans="1:6" ht="13.5" customHeight="1" x14ac:dyDescent="0.2">
      <c r="A84" s="737">
        <v>75</v>
      </c>
      <c r="B84" s="738" t="s">
        <v>222</v>
      </c>
      <c r="C84" s="739">
        <v>308500</v>
      </c>
      <c r="D84" s="739">
        <v>329300</v>
      </c>
      <c r="E84" s="739">
        <v>482300</v>
      </c>
      <c r="F84" s="740">
        <v>1120100</v>
      </c>
    </row>
    <row r="85" spans="1:6" ht="13.5" customHeight="1" x14ac:dyDescent="0.2">
      <c r="A85" s="737">
        <v>76</v>
      </c>
      <c r="B85" s="738" t="s">
        <v>223</v>
      </c>
      <c r="C85" s="739">
        <v>406100</v>
      </c>
      <c r="D85" s="739">
        <v>365100</v>
      </c>
      <c r="E85" s="739">
        <v>538700</v>
      </c>
      <c r="F85" s="740">
        <v>1309900</v>
      </c>
    </row>
    <row r="86" spans="1:6" ht="13.5" customHeight="1" x14ac:dyDescent="0.2">
      <c r="A86" s="737">
        <v>77</v>
      </c>
      <c r="B86" s="738" t="s">
        <v>287</v>
      </c>
      <c r="C86" s="739">
        <v>1196700</v>
      </c>
      <c r="D86" s="739">
        <v>1127900</v>
      </c>
      <c r="E86" s="739">
        <v>2012100</v>
      </c>
      <c r="F86" s="740">
        <v>4336700</v>
      </c>
    </row>
    <row r="87" spans="1:6" ht="13.5" customHeight="1" x14ac:dyDescent="0.2">
      <c r="A87" s="737">
        <v>78</v>
      </c>
      <c r="B87" s="738" t="s">
        <v>288</v>
      </c>
      <c r="C87" s="739">
        <v>652900</v>
      </c>
      <c r="D87" s="739">
        <v>593600</v>
      </c>
      <c r="E87" s="739">
        <v>704100</v>
      </c>
      <c r="F87" s="740">
        <v>1950600</v>
      </c>
    </row>
    <row r="88" spans="1:6" ht="13.5" customHeight="1" x14ac:dyDescent="0.2">
      <c r="A88" s="737">
        <v>79</v>
      </c>
      <c r="B88" s="738" t="s">
        <v>289</v>
      </c>
      <c r="C88" s="739">
        <v>514800</v>
      </c>
      <c r="D88" s="739">
        <v>512500</v>
      </c>
      <c r="E88" s="739">
        <v>553900</v>
      </c>
      <c r="F88" s="740">
        <v>1581200</v>
      </c>
    </row>
    <row r="89" spans="1:6" ht="13.5" customHeight="1" x14ac:dyDescent="0.2">
      <c r="A89" s="737">
        <v>80</v>
      </c>
      <c r="B89" s="738" t="s">
        <v>290</v>
      </c>
      <c r="C89" s="739">
        <v>355700</v>
      </c>
      <c r="D89" s="739">
        <v>464100</v>
      </c>
      <c r="E89" s="739">
        <v>452900</v>
      </c>
      <c r="F89" s="740">
        <v>1272700</v>
      </c>
    </row>
    <row r="90" spans="1:6" ht="13.5" customHeight="1" x14ac:dyDescent="0.2">
      <c r="A90" s="737">
        <v>81</v>
      </c>
      <c r="B90" s="738" t="s">
        <v>292</v>
      </c>
      <c r="C90" s="739">
        <v>158400</v>
      </c>
      <c r="D90" s="739">
        <v>262500</v>
      </c>
      <c r="E90" s="739">
        <v>372300</v>
      </c>
      <c r="F90" s="740">
        <v>793200</v>
      </c>
    </row>
    <row r="91" spans="1:6" ht="13.5" customHeight="1" x14ac:dyDescent="0.2">
      <c r="A91" s="737">
        <v>82</v>
      </c>
      <c r="B91" s="738" t="s">
        <v>293</v>
      </c>
      <c r="C91" s="739">
        <v>374000</v>
      </c>
      <c r="D91" s="739">
        <v>542700</v>
      </c>
      <c r="E91" s="739">
        <v>543900</v>
      </c>
      <c r="F91" s="740">
        <v>1460600</v>
      </c>
    </row>
    <row r="92" spans="1:6" ht="13.5" customHeight="1" x14ac:dyDescent="0.2">
      <c r="A92" s="737">
        <v>83</v>
      </c>
      <c r="B92" s="738" t="s">
        <v>294</v>
      </c>
      <c r="C92" s="739">
        <v>415700</v>
      </c>
      <c r="D92" s="739">
        <v>564600</v>
      </c>
      <c r="E92" s="739">
        <v>568300</v>
      </c>
      <c r="F92" s="740">
        <v>1548600</v>
      </c>
    </row>
    <row r="93" spans="1:6" ht="13.5" customHeight="1" x14ac:dyDescent="0.2">
      <c r="A93" s="737" t="s">
        <v>224</v>
      </c>
      <c r="B93" s="738"/>
      <c r="C93" s="739">
        <v>35920100</v>
      </c>
      <c r="D93" s="739">
        <v>45006100</v>
      </c>
      <c r="E93" s="739">
        <v>60378900</v>
      </c>
      <c r="F93" s="740">
        <v>141305100</v>
      </c>
    </row>
    <row r="94" spans="1:6" ht="13.5" customHeight="1" thickBot="1" x14ac:dyDescent="0.25">
      <c r="A94" s="741" t="s">
        <v>225</v>
      </c>
      <c r="B94" s="742"/>
      <c r="C94" s="743">
        <v>52292800</v>
      </c>
      <c r="D94" s="743">
        <v>64891400</v>
      </c>
      <c r="E94" s="743">
        <v>88652800</v>
      </c>
      <c r="F94" s="744">
        <v>205837000</v>
      </c>
    </row>
    <row r="95" spans="1:6" ht="14.25" customHeight="1" thickBot="1" x14ac:dyDescent="0.25">
      <c r="A95" s="856" t="s">
        <v>226</v>
      </c>
      <c r="B95" s="857"/>
      <c r="C95" s="753">
        <v>440291700</v>
      </c>
      <c r="D95" s="753">
        <v>471037000</v>
      </c>
      <c r="E95" s="753">
        <v>575970800</v>
      </c>
      <c r="F95" s="754">
        <v>1487299500</v>
      </c>
    </row>
    <row r="96" spans="1:6" ht="14.25" customHeight="1" thickBot="1" x14ac:dyDescent="0.25">
      <c r="A96" s="856" t="s">
        <v>435</v>
      </c>
      <c r="B96" s="857"/>
      <c r="C96" s="753">
        <v>433</v>
      </c>
      <c r="D96" s="753">
        <v>238</v>
      </c>
      <c r="E96" s="753">
        <v>430</v>
      </c>
      <c r="F96" s="754">
        <f>SUM(C96:E96)</f>
        <v>1101</v>
      </c>
    </row>
    <row r="97" ht="12.75" customHeight="1" x14ac:dyDescent="0.2"/>
    <row r="98" ht="12.75" customHeight="1" x14ac:dyDescent="0.2"/>
  </sheetData>
  <mergeCells count="3">
    <mergeCell ref="A2:F2"/>
    <mergeCell ref="A95:B95"/>
    <mergeCell ref="A96:B96"/>
  </mergeCells>
  <phoneticPr fontId="3"/>
  <pageMargins left="0.78740157480314965" right="0.78740157480314965" top="0.98425196850393704" bottom="0.98425196850393704" header="0.51181102362204722" footer="0.51181102362204722"/>
  <pageSetup paperSize="9" scale="90" fitToHeight="0" orientation="portrait" horizontalDpi="300" verticalDpi="300" r:id="rId1"/>
  <headerFooter alignWithMargins="0">
    <oddHeader xml:space="preserve">&amp;C&amp;L&amp;RPAGE &amp;P / &amp;N 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F96"/>
  <sheetViews>
    <sheetView workbookViewId="0"/>
  </sheetViews>
  <sheetFormatPr defaultColWidth="6.90625" defaultRowHeight="13" x14ac:dyDescent="0.2"/>
  <cols>
    <col min="1" max="1" width="4.36328125" style="579" customWidth="1"/>
    <col min="2" max="2" width="28.36328125" style="579" bestFit="1" customWidth="1"/>
    <col min="3" max="6" width="15.7265625" style="579" customWidth="1"/>
    <col min="7" max="256" width="6.90625" style="579"/>
    <col min="257" max="257" width="4.36328125" style="579" customWidth="1"/>
    <col min="258" max="258" width="28.36328125" style="579" bestFit="1" customWidth="1"/>
    <col min="259" max="262" width="15.7265625" style="579" customWidth="1"/>
    <col min="263" max="512" width="6.90625" style="579"/>
    <col min="513" max="513" width="4.36328125" style="579" customWidth="1"/>
    <col min="514" max="514" width="28.36328125" style="579" bestFit="1" customWidth="1"/>
    <col min="515" max="518" width="15.7265625" style="579" customWidth="1"/>
    <col min="519" max="768" width="6.90625" style="579"/>
    <col min="769" max="769" width="4.36328125" style="579" customWidth="1"/>
    <col min="770" max="770" width="28.36328125" style="579" bestFit="1" customWidth="1"/>
    <col min="771" max="774" width="15.7265625" style="579" customWidth="1"/>
    <col min="775" max="1024" width="6.90625" style="579"/>
    <col min="1025" max="1025" width="4.36328125" style="579" customWidth="1"/>
    <col min="1026" max="1026" width="28.36328125" style="579" bestFit="1" customWidth="1"/>
    <col min="1027" max="1030" width="15.7265625" style="579" customWidth="1"/>
    <col min="1031" max="1280" width="6.90625" style="579"/>
    <col min="1281" max="1281" width="4.36328125" style="579" customWidth="1"/>
    <col min="1282" max="1282" width="28.36328125" style="579" bestFit="1" customWidth="1"/>
    <col min="1283" max="1286" width="15.7265625" style="579" customWidth="1"/>
    <col min="1287" max="1536" width="6.90625" style="579"/>
    <col min="1537" max="1537" width="4.36328125" style="579" customWidth="1"/>
    <col min="1538" max="1538" width="28.36328125" style="579" bestFit="1" customWidth="1"/>
    <col min="1539" max="1542" width="15.7265625" style="579" customWidth="1"/>
    <col min="1543" max="1792" width="6.90625" style="579"/>
    <col min="1793" max="1793" width="4.36328125" style="579" customWidth="1"/>
    <col min="1794" max="1794" width="28.36328125" style="579" bestFit="1" customWidth="1"/>
    <col min="1795" max="1798" width="15.7265625" style="579" customWidth="1"/>
    <col min="1799" max="2048" width="6.90625" style="579"/>
    <col min="2049" max="2049" width="4.36328125" style="579" customWidth="1"/>
    <col min="2050" max="2050" width="28.36328125" style="579" bestFit="1" customWidth="1"/>
    <col min="2051" max="2054" width="15.7265625" style="579" customWidth="1"/>
    <col min="2055" max="2304" width="6.90625" style="579"/>
    <col min="2305" max="2305" width="4.36328125" style="579" customWidth="1"/>
    <col min="2306" max="2306" width="28.36328125" style="579" bestFit="1" customWidth="1"/>
    <col min="2307" max="2310" width="15.7265625" style="579" customWidth="1"/>
    <col min="2311" max="2560" width="6.90625" style="579"/>
    <col min="2561" max="2561" width="4.36328125" style="579" customWidth="1"/>
    <col min="2562" max="2562" width="28.36328125" style="579" bestFit="1" customWidth="1"/>
    <col min="2563" max="2566" width="15.7265625" style="579" customWidth="1"/>
    <col min="2567" max="2816" width="6.90625" style="579"/>
    <col min="2817" max="2817" width="4.36328125" style="579" customWidth="1"/>
    <col min="2818" max="2818" width="28.36328125" style="579" bestFit="1" customWidth="1"/>
    <col min="2819" max="2822" width="15.7265625" style="579" customWidth="1"/>
    <col min="2823" max="3072" width="6.90625" style="579"/>
    <col min="3073" max="3073" width="4.36328125" style="579" customWidth="1"/>
    <col min="3074" max="3074" width="28.36328125" style="579" bestFit="1" customWidth="1"/>
    <col min="3075" max="3078" width="15.7265625" style="579" customWidth="1"/>
    <col min="3079" max="3328" width="6.90625" style="579"/>
    <col min="3329" max="3329" width="4.36328125" style="579" customWidth="1"/>
    <col min="3330" max="3330" width="28.36328125" style="579" bestFit="1" customWidth="1"/>
    <col min="3331" max="3334" width="15.7265625" style="579" customWidth="1"/>
    <col min="3335" max="3584" width="6.90625" style="579"/>
    <col min="3585" max="3585" width="4.36328125" style="579" customWidth="1"/>
    <col min="3586" max="3586" width="28.36328125" style="579" bestFit="1" customWidth="1"/>
    <col min="3587" max="3590" width="15.7265625" style="579" customWidth="1"/>
    <col min="3591" max="3840" width="6.90625" style="579"/>
    <col min="3841" max="3841" width="4.36328125" style="579" customWidth="1"/>
    <col min="3842" max="3842" width="28.36328125" style="579" bestFit="1" customWidth="1"/>
    <col min="3843" max="3846" width="15.7265625" style="579" customWidth="1"/>
    <col min="3847" max="4096" width="6.90625" style="579"/>
    <col min="4097" max="4097" width="4.36328125" style="579" customWidth="1"/>
    <col min="4098" max="4098" width="28.36328125" style="579" bestFit="1" customWidth="1"/>
    <col min="4099" max="4102" width="15.7265625" style="579" customWidth="1"/>
    <col min="4103" max="4352" width="6.90625" style="579"/>
    <col min="4353" max="4353" width="4.36328125" style="579" customWidth="1"/>
    <col min="4354" max="4354" width="28.36328125" style="579" bestFit="1" customWidth="1"/>
    <col min="4355" max="4358" width="15.7265625" style="579" customWidth="1"/>
    <col min="4359" max="4608" width="6.90625" style="579"/>
    <col min="4609" max="4609" width="4.36328125" style="579" customWidth="1"/>
    <col min="4610" max="4610" width="28.36328125" style="579" bestFit="1" customWidth="1"/>
    <col min="4611" max="4614" width="15.7265625" style="579" customWidth="1"/>
    <col min="4615" max="4864" width="6.90625" style="579"/>
    <col min="4865" max="4865" width="4.36328125" style="579" customWidth="1"/>
    <col min="4866" max="4866" width="28.36328125" style="579" bestFit="1" customWidth="1"/>
    <col min="4867" max="4870" width="15.7265625" style="579" customWidth="1"/>
    <col min="4871" max="5120" width="6.90625" style="579"/>
    <col min="5121" max="5121" width="4.36328125" style="579" customWidth="1"/>
    <col min="5122" max="5122" width="28.36328125" style="579" bestFit="1" customWidth="1"/>
    <col min="5123" max="5126" width="15.7265625" style="579" customWidth="1"/>
    <col min="5127" max="5376" width="6.90625" style="579"/>
    <col min="5377" max="5377" width="4.36328125" style="579" customWidth="1"/>
    <col min="5378" max="5378" width="28.36328125" style="579" bestFit="1" customWidth="1"/>
    <col min="5379" max="5382" width="15.7265625" style="579" customWidth="1"/>
    <col min="5383" max="5632" width="6.90625" style="579"/>
    <col min="5633" max="5633" width="4.36328125" style="579" customWidth="1"/>
    <col min="5634" max="5634" width="28.36328125" style="579" bestFit="1" customWidth="1"/>
    <col min="5635" max="5638" width="15.7265625" style="579" customWidth="1"/>
    <col min="5639" max="5888" width="6.90625" style="579"/>
    <col min="5889" max="5889" width="4.36328125" style="579" customWidth="1"/>
    <col min="5890" max="5890" width="28.36328125" style="579" bestFit="1" customWidth="1"/>
    <col min="5891" max="5894" width="15.7265625" style="579" customWidth="1"/>
    <col min="5895" max="6144" width="6.90625" style="579"/>
    <col min="6145" max="6145" width="4.36328125" style="579" customWidth="1"/>
    <col min="6146" max="6146" width="28.36328125" style="579" bestFit="1" customWidth="1"/>
    <col min="6147" max="6150" width="15.7265625" style="579" customWidth="1"/>
    <col min="6151" max="6400" width="6.90625" style="579"/>
    <col min="6401" max="6401" width="4.36328125" style="579" customWidth="1"/>
    <col min="6402" max="6402" width="28.36328125" style="579" bestFit="1" customWidth="1"/>
    <col min="6403" max="6406" width="15.7265625" style="579" customWidth="1"/>
    <col min="6407" max="6656" width="6.90625" style="579"/>
    <col min="6657" max="6657" width="4.36328125" style="579" customWidth="1"/>
    <col min="6658" max="6658" width="28.36328125" style="579" bestFit="1" customWidth="1"/>
    <col min="6659" max="6662" width="15.7265625" style="579" customWidth="1"/>
    <col min="6663" max="6912" width="6.90625" style="579"/>
    <col min="6913" max="6913" width="4.36328125" style="579" customWidth="1"/>
    <col min="6914" max="6914" width="28.36328125" style="579" bestFit="1" customWidth="1"/>
    <col min="6915" max="6918" width="15.7265625" style="579" customWidth="1"/>
    <col min="6919" max="7168" width="6.90625" style="579"/>
    <col min="7169" max="7169" width="4.36328125" style="579" customWidth="1"/>
    <col min="7170" max="7170" width="28.36328125" style="579" bestFit="1" customWidth="1"/>
    <col min="7171" max="7174" width="15.7265625" style="579" customWidth="1"/>
    <col min="7175" max="7424" width="6.90625" style="579"/>
    <col min="7425" max="7425" width="4.36328125" style="579" customWidth="1"/>
    <col min="7426" max="7426" width="28.36328125" style="579" bestFit="1" customWidth="1"/>
    <col min="7427" max="7430" width="15.7265625" style="579" customWidth="1"/>
    <col min="7431" max="7680" width="6.90625" style="579"/>
    <col min="7681" max="7681" width="4.36328125" style="579" customWidth="1"/>
    <col min="7682" max="7682" width="28.36328125" style="579" bestFit="1" customWidth="1"/>
    <col min="7683" max="7686" width="15.7265625" style="579" customWidth="1"/>
    <col min="7687" max="7936" width="6.90625" style="579"/>
    <col min="7937" max="7937" width="4.36328125" style="579" customWidth="1"/>
    <col min="7938" max="7938" width="28.36328125" style="579" bestFit="1" customWidth="1"/>
    <col min="7939" max="7942" width="15.7265625" style="579" customWidth="1"/>
    <col min="7943" max="8192" width="6.90625" style="579"/>
    <col min="8193" max="8193" width="4.36328125" style="579" customWidth="1"/>
    <col min="8194" max="8194" width="28.36328125" style="579" bestFit="1" customWidth="1"/>
    <col min="8195" max="8198" width="15.7265625" style="579" customWidth="1"/>
    <col min="8199" max="8448" width="6.90625" style="579"/>
    <col min="8449" max="8449" width="4.36328125" style="579" customWidth="1"/>
    <col min="8450" max="8450" width="28.36328125" style="579" bestFit="1" customWidth="1"/>
    <col min="8451" max="8454" width="15.7265625" style="579" customWidth="1"/>
    <col min="8455" max="8704" width="6.90625" style="579"/>
    <col min="8705" max="8705" width="4.36328125" style="579" customWidth="1"/>
    <col min="8706" max="8706" width="28.36328125" style="579" bestFit="1" customWidth="1"/>
    <col min="8707" max="8710" width="15.7265625" style="579" customWidth="1"/>
    <col min="8711" max="8960" width="6.90625" style="579"/>
    <col min="8961" max="8961" width="4.36328125" style="579" customWidth="1"/>
    <col min="8962" max="8962" width="28.36328125" style="579" bestFit="1" customWidth="1"/>
    <col min="8963" max="8966" width="15.7265625" style="579" customWidth="1"/>
    <col min="8967" max="9216" width="6.90625" style="579"/>
    <col min="9217" max="9217" width="4.36328125" style="579" customWidth="1"/>
    <col min="9218" max="9218" width="28.36328125" style="579" bestFit="1" customWidth="1"/>
    <col min="9219" max="9222" width="15.7265625" style="579" customWidth="1"/>
    <col min="9223" max="9472" width="6.90625" style="579"/>
    <col min="9473" max="9473" width="4.36328125" style="579" customWidth="1"/>
    <col min="9474" max="9474" width="28.36328125" style="579" bestFit="1" customWidth="1"/>
    <col min="9475" max="9478" width="15.7265625" style="579" customWidth="1"/>
    <col min="9479" max="9728" width="6.90625" style="579"/>
    <col min="9729" max="9729" width="4.36328125" style="579" customWidth="1"/>
    <col min="9730" max="9730" width="28.36328125" style="579" bestFit="1" customWidth="1"/>
    <col min="9731" max="9734" width="15.7265625" style="579" customWidth="1"/>
    <col min="9735" max="9984" width="6.90625" style="579"/>
    <col min="9985" max="9985" width="4.36328125" style="579" customWidth="1"/>
    <col min="9986" max="9986" width="28.36328125" style="579" bestFit="1" customWidth="1"/>
    <col min="9987" max="9990" width="15.7265625" style="579" customWidth="1"/>
    <col min="9991" max="10240" width="6.90625" style="579"/>
    <col min="10241" max="10241" width="4.36328125" style="579" customWidth="1"/>
    <col min="10242" max="10242" width="28.36328125" style="579" bestFit="1" customWidth="1"/>
    <col min="10243" max="10246" width="15.7265625" style="579" customWidth="1"/>
    <col min="10247" max="10496" width="6.90625" style="579"/>
    <col min="10497" max="10497" width="4.36328125" style="579" customWidth="1"/>
    <col min="10498" max="10498" width="28.36328125" style="579" bestFit="1" customWidth="1"/>
    <col min="10499" max="10502" width="15.7265625" style="579" customWidth="1"/>
    <col min="10503" max="10752" width="6.90625" style="579"/>
    <col min="10753" max="10753" width="4.36328125" style="579" customWidth="1"/>
    <col min="10754" max="10754" width="28.36328125" style="579" bestFit="1" customWidth="1"/>
    <col min="10755" max="10758" width="15.7265625" style="579" customWidth="1"/>
    <col min="10759" max="11008" width="6.90625" style="579"/>
    <col min="11009" max="11009" width="4.36328125" style="579" customWidth="1"/>
    <col min="11010" max="11010" width="28.36328125" style="579" bestFit="1" customWidth="1"/>
    <col min="11011" max="11014" width="15.7265625" style="579" customWidth="1"/>
    <col min="11015" max="11264" width="6.90625" style="579"/>
    <col min="11265" max="11265" width="4.36328125" style="579" customWidth="1"/>
    <col min="11266" max="11266" width="28.36328125" style="579" bestFit="1" customWidth="1"/>
    <col min="11267" max="11270" width="15.7265625" style="579" customWidth="1"/>
    <col min="11271" max="11520" width="6.90625" style="579"/>
    <col min="11521" max="11521" width="4.36328125" style="579" customWidth="1"/>
    <col min="11522" max="11522" width="28.36328125" style="579" bestFit="1" customWidth="1"/>
    <col min="11523" max="11526" width="15.7265625" style="579" customWidth="1"/>
    <col min="11527" max="11776" width="6.90625" style="579"/>
    <col min="11777" max="11777" width="4.36328125" style="579" customWidth="1"/>
    <col min="11778" max="11778" width="28.36328125" style="579" bestFit="1" customWidth="1"/>
    <col min="11779" max="11782" width="15.7265625" style="579" customWidth="1"/>
    <col min="11783" max="12032" width="6.90625" style="579"/>
    <col min="12033" max="12033" width="4.36328125" style="579" customWidth="1"/>
    <col min="12034" max="12034" width="28.36328125" style="579" bestFit="1" customWidth="1"/>
    <col min="12035" max="12038" width="15.7265625" style="579" customWidth="1"/>
    <col min="12039" max="12288" width="6.90625" style="579"/>
    <col min="12289" max="12289" width="4.36328125" style="579" customWidth="1"/>
    <col min="12290" max="12290" width="28.36328125" style="579" bestFit="1" customWidth="1"/>
    <col min="12291" max="12294" width="15.7265625" style="579" customWidth="1"/>
    <col min="12295" max="12544" width="6.90625" style="579"/>
    <col min="12545" max="12545" width="4.36328125" style="579" customWidth="1"/>
    <col min="12546" max="12546" width="28.36328125" style="579" bestFit="1" customWidth="1"/>
    <col min="12547" max="12550" width="15.7265625" style="579" customWidth="1"/>
    <col min="12551" max="12800" width="6.90625" style="579"/>
    <col min="12801" max="12801" width="4.36328125" style="579" customWidth="1"/>
    <col min="12802" max="12802" width="28.36328125" style="579" bestFit="1" customWidth="1"/>
    <col min="12803" max="12806" width="15.7265625" style="579" customWidth="1"/>
    <col min="12807" max="13056" width="6.90625" style="579"/>
    <col min="13057" max="13057" width="4.36328125" style="579" customWidth="1"/>
    <col min="13058" max="13058" width="28.36328125" style="579" bestFit="1" customWidth="1"/>
    <col min="13059" max="13062" width="15.7265625" style="579" customWidth="1"/>
    <col min="13063" max="13312" width="6.90625" style="579"/>
    <col min="13313" max="13313" width="4.36328125" style="579" customWidth="1"/>
    <col min="13314" max="13314" width="28.36328125" style="579" bestFit="1" customWidth="1"/>
    <col min="13315" max="13318" width="15.7265625" style="579" customWidth="1"/>
    <col min="13319" max="13568" width="6.90625" style="579"/>
    <col min="13569" max="13569" width="4.36328125" style="579" customWidth="1"/>
    <col min="13570" max="13570" width="28.36328125" style="579" bestFit="1" customWidth="1"/>
    <col min="13571" max="13574" width="15.7265625" style="579" customWidth="1"/>
    <col min="13575" max="13824" width="6.90625" style="579"/>
    <col min="13825" max="13825" width="4.36328125" style="579" customWidth="1"/>
    <col min="13826" max="13826" width="28.36328125" style="579" bestFit="1" customWidth="1"/>
    <col min="13827" max="13830" width="15.7265625" style="579" customWidth="1"/>
    <col min="13831" max="14080" width="6.90625" style="579"/>
    <col min="14081" max="14081" width="4.36328125" style="579" customWidth="1"/>
    <col min="14082" max="14082" width="28.36328125" style="579" bestFit="1" customWidth="1"/>
    <col min="14083" max="14086" width="15.7265625" style="579" customWidth="1"/>
    <col min="14087" max="14336" width="6.90625" style="579"/>
    <col min="14337" max="14337" width="4.36328125" style="579" customWidth="1"/>
    <col min="14338" max="14338" width="28.36328125" style="579" bestFit="1" customWidth="1"/>
    <col min="14339" max="14342" width="15.7265625" style="579" customWidth="1"/>
    <col min="14343" max="14592" width="6.90625" style="579"/>
    <col min="14593" max="14593" width="4.36328125" style="579" customWidth="1"/>
    <col min="14594" max="14594" width="28.36328125" style="579" bestFit="1" customWidth="1"/>
    <col min="14595" max="14598" width="15.7265625" style="579" customWidth="1"/>
    <col min="14599" max="14848" width="6.90625" style="579"/>
    <col min="14849" max="14849" width="4.36328125" style="579" customWidth="1"/>
    <col min="14850" max="14850" width="28.36328125" style="579" bestFit="1" customWidth="1"/>
    <col min="14851" max="14854" width="15.7265625" style="579" customWidth="1"/>
    <col min="14855" max="15104" width="6.90625" style="579"/>
    <col min="15105" max="15105" width="4.36328125" style="579" customWidth="1"/>
    <col min="15106" max="15106" width="28.36328125" style="579" bestFit="1" customWidth="1"/>
    <col min="15107" max="15110" width="15.7265625" style="579" customWidth="1"/>
    <col min="15111" max="15360" width="6.90625" style="579"/>
    <col min="15361" max="15361" width="4.36328125" style="579" customWidth="1"/>
    <col min="15362" max="15362" width="28.36328125" style="579" bestFit="1" customWidth="1"/>
    <col min="15363" max="15366" width="15.7265625" style="579" customWidth="1"/>
    <col min="15367" max="15616" width="6.90625" style="579"/>
    <col min="15617" max="15617" width="4.36328125" style="579" customWidth="1"/>
    <col min="15618" max="15618" width="28.36328125" style="579" bestFit="1" customWidth="1"/>
    <col min="15619" max="15622" width="15.7265625" style="579" customWidth="1"/>
    <col min="15623" max="15872" width="6.90625" style="579"/>
    <col min="15873" max="15873" width="4.36328125" style="579" customWidth="1"/>
    <col min="15874" max="15874" width="28.36328125" style="579" bestFit="1" customWidth="1"/>
    <col min="15875" max="15878" width="15.7265625" style="579" customWidth="1"/>
    <col min="15879" max="16128" width="6.90625" style="579"/>
    <col min="16129" max="16129" width="4.36328125" style="579" customWidth="1"/>
    <col min="16130" max="16130" width="28.36328125" style="579" bestFit="1" customWidth="1"/>
    <col min="16131" max="16134" width="15.7265625" style="579" customWidth="1"/>
    <col min="16135" max="16384" width="6.90625" style="579"/>
  </cols>
  <sheetData>
    <row r="1" spans="1:6" ht="13.5" customHeight="1" x14ac:dyDescent="0.2">
      <c r="A1" s="719"/>
      <c r="B1" s="720"/>
      <c r="C1" s="720"/>
      <c r="D1" s="720"/>
      <c r="E1" s="720"/>
      <c r="F1" s="721" t="s">
        <v>436</v>
      </c>
    </row>
    <row r="2" spans="1:6" ht="18" customHeight="1" thickBot="1" x14ac:dyDescent="0.25">
      <c r="A2" s="855" t="s">
        <v>297</v>
      </c>
      <c r="B2" s="855"/>
      <c r="C2" s="855"/>
      <c r="D2" s="855"/>
      <c r="E2" s="855"/>
      <c r="F2" s="855"/>
    </row>
    <row r="3" spans="1:6" ht="13.5" customHeight="1" x14ac:dyDescent="0.2">
      <c r="A3" s="722" t="s">
        <v>179</v>
      </c>
      <c r="B3" s="723" t="s">
        <v>180</v>
      </c>
      <c r="C3" s="723" t="s">
        <v>181</v>
      </c>
      <c r="D3" s="723" t="s">
        <v>182</v>
      </c>
      <c r="E3" s="723" t="s">
        <v>183</v>
      </c>
      <c r="F3" s="724" t="s">
        <v>184</v>
      </c>
    </row>
    <row r="4" spans="1:6" ht="13.5" customHeight="1" x14ac:dyDescent="0.2">
      <c r="A4" s="725"/>
      <c r="B4" s="726" t="s">
        <v>185</v>
      </c>
      <c r="C4" s="727" t="s">
        <v>437</v>
      </c>
      <c r="D4" s="727" t="s">
        <v>438</v>
      </c>
      <c r="E4" s="727" t="s">
        <v>439</v>
      </c>
      <c r="F4" s="728"/>
    </row>
    <row r="5" spans="1:6" ht="14.25" customHeight="1" thickBot="1" x14ac:dyDescent="0.25">
      <c r="A5" s="729"/>
      <c r="B5" s="730" t="s">
        <v>189</v>
      </c>
      <c r="C5" s="731" t="s">
        <v>190</v>
      </c>
      <c r="D5" s="730" t="s">
        <v>190</v>
      </c>
      <c r="E5" s="730" t="s">
        <v>190</v>
      </c>
      <c r="F5" s="732" t="s">
        <v>190</v>
      </c>
    </row>
    <row r="6" spans="1:6" ht="13.5" customHeight="1" thickTop="1" x14ac:dyDescent="0.2">
      <c r="A6" s="733">
        <v>1</v>
      </c>
      <c r="B6" s="734" t="s">
        <v>191</v>
      </c>
      <c r="C6" s="735">
        <v>3804400</v>
      </c>
      <c r="D6" s="735">
        <v>6330600</v>
      </c>
      <c r="E6" s="735">
        <v>6940200</v>
      </c>
      <c r="F6" s="736">
        <v>17075200</v>
      </c>
    </row>
    <row r="7" spans="1:6" ht="13.5" customHeight="1" x14ac:dyDescent="0.2">
      <c r="A7" s="737">
        <v>2</v>
      </c>
      <c r="B7" s="738" t="s">
        <v>192</v>
      </c>
      <c r="C7" s="739">
        <v>45481500</v>
      </c>
      <c r="D7" s="739">
        <v>65975600</v>
      </c>
      <c r="E7" s="739">
        <v>82148900</v>
      </c>
      <c r="F7" s="740">
        <v>193606000</v>
      </c>
    </row>
    <row r="8" spans="1:6" ht="13.5" customHeight="1" x14ac:dyDescent="0.2">
      <c r="A8" s="737">
        <v>3</v>
      </c>
      <c r="B8" s="738" t="s">
        <v>193</v>
      </c>
      <c r="C8" s="739">
        <v>49277600</v>
      </c>
      <c r="D8" s="739">
        <v>61898300</v>
      </c>
      <c r="E8" s="739">
        <v>67454700</v>
      </c>
      <c r="F8" s="740">
        <v>178630600</v>
      </c>
    </row>
    <row r="9" spans="1:6" ht="13.5" customHeight="1" x14ac:dyDescent="0.2">
      <c r="A9" s="737">
        <v>4</v>
      </c>
      <c r="B9" s="738" t="s">
        <v>194</v>
      </c>
      <c r="C9" s="739">
        <f>35139000-C10</f>
        <v>34338000</v>
      </c>
      <c r="D9" s="739">
        <f>45706100-D10</f>
        <v>44529300</v>
      </c>
      <c r="E9" s="739">
        <f>54020700-E10</f>
        <v>52782600</v>
      </c>
      <c r="F9" s="740">
        <f>SUM(C9:E9)</f>
        <v>131649900</v>
      </c>
    </row>
    <row r="10" spans="1:6" ht="13.5" customHeight="1" x14ac:dyDescent="0.2">
      <c r="A10" s="737"/>
      <c r="B10" s="738" t="s">
        <v>428</v>
      </c>
      <c r="C10" s="739">
        <v>801000</v>
      </c>
      <c r="D10" s="739">
        <v>1176800</v>
      </c>
      <c r="E10" s="739">
        <v>1238100</v>
      </c>
      <c r="F10" s="740">
        <f>SUM(C10:E10)</f>
        <v>3215900</v>
      </c>
    </row>
    <row r="11" spans="1:6" ht="13.5" customHeight="1" x14ac:dyDescent="0.2">
      <c r="A11" s="737">
        <v>5</v>
      </c>
      <c r="B11" s="738" t="s">
        <v>196</v>
      </c>
      <c r="C11" s="739">
        <v>32294700</v>
      </c>
      <c r="D11" s="739">
        <v>34001500</v>
      </c>
      <c r="E11" s="739">
        <v>40316800</v>
      </c>
      <c r="F11" s="740">
        <v>106613000</v>
      </c>
    </row>
    <row r="12" spans="1:6" ht="13.5" customHeight="1" x14ac:dyDescent="0.2">
      <c r="A12" s="737">
        <v>6</v>
      </c>
      <c r="B12" s="738" t="s">
        <v>197</v>
      </c>
      <c r="C12" s="739">
        <v>132508400</v>
      </c>
      <c r="D12" s="739">
        <v>125142800</v>
      </c>
      <c r="E12" s="739">
        <v>139565300</v>
      </c>
      <c r="F12" s="740">
        <v>397216500</v>
      </c>
    </row>
    <row r="13" spans="1:6" ht="13.5" customHeight="1" x14ac:dyDescent="0.2">
      <c r="A13" s="737" t="s">
        <v>198</v>
      </c>
      <c r="B13" s="738"/>
      <c r="C13" s="739">
        <v>294701200</v>
      </c>
      <c r="D13" s="739">
        <v>332724300</v>
      </c>
      <c r="E13" s="739">
        <v>383506400</v>
      </c>
      <c r="F13" s="740">
        <v>1010931900</v>
      </c>
    </row>
    <row r="14" spans="1:6" ht="13.5" customHeight="1" thickBot="1" x14ac:dyDescent="0.25">
      <c r="A14" s="741" t="s">
        <v>199</v>
      </c>
      <c r="B14" s="742"/>
      <c r="C14" s="743">
        <v>298505600</v>
      </c>
      <c r="D14" s="743">
        <v>339054900</v>
      </c>
      <c r="E14" s="743">
        <v>390446600</v>
      </c>
      <c r="F14" s="744">
        <v>1028007100</v>
      </c>
    </row>
    <row r="15" spans="1:6" ht="13.5" customHeight="1" x14ac:dyDescent="0.2">
      <c r="A15" s="749">
        <v>7</v>
      </c>
      <c r="B15" s="750" t="s">
        <v>233</v>
      </c>
      <c r="C15" s="751"/>
      <c r="D15" s="751">
        <v>315800</v>
      </c>
      <c r="E15" s="751">
        <v>335200</v>
      </c>
      <c r="F15" s="752">
        <v>651000</v>
      </c>
    </row>
    <row r="16" spans="1:6" ht="13.5" customHeight="1" x14ac:dyDescent="0.2">
      <c r="A16" s="737">
        <v>8</v>
      </c>
      <c r="B16" s="738" t="s">
        <v>346</v>
      </c>
      <c r="C16" s="739">
        <v>333900</v>
      </c>
      <c r="D16" s="739">
        <v>461900</v>
      </c>
      <c r="E16" s="739">
        <v>802100</v>
      </c>
      <c r="F16" s="740">
        <v>1597900</v>
      </c>
    </row>
    <row r="17" spans="1:6" ht="13.5" customHeight="1" x14ac:dyDescent="0.2">
      <c r="A17" s="737">
        <v>9</v>
      </c>
      <c r="B17" s="738" t="s">
        <v>235</v>
      </c>
      <c r="C17" s="739"/>
      <c r="D17" s="739">
        <v>541800</v>
      </c>
      <c r="E17" s="739">
        <v>700800</v>
      </c>
      <c r="F17" s="740">
        <v>1242600</v>
      </c>
    </row>
    <row r="18" spans="1:6" ht="13.5" customHeight="1" x14ac:dyDescent="0.2">
      <c r="A18" s="737">
        <v>10</v>
      </c>
      <c r="B18" s="738" t="s">
        <v>200</v>
      </c>
      <c r="C18" s="739">
        <v>2322100</v>
      </c>
      <c r="D18" s="739">
        <v>2219400</v>
      </c>
      <c r="E18" s="739">
        <v>2387600</v>
      </c>
      <c r="F18" s="740">
        <v>6929100</v>
      </c>
    </row>
    <row r="19" spans="1:6" ht="13.5" customHeight="1" x14ac:dyDescent="0.2">
      <c r="A19" s="737">
        <v>11</v>
      </c>
      <c r="B19" s="738" t="s">
        <v>237</v>
      </c>
      <c r="C19" s="739">
        <v>3797500</v>
      </c>
      <c r="D19" s="739">
        <v>4796800</v>
      </c>
      <c r="E19" s="739">
        <v>4440800</v>
      </c>
      <c r="F19" s="740">
        <v>13035100</v>
      </c>
    </row>
    <row r="20" spans="1:6" ht="13.5" customHeight="1" x14ac:dyDescent="0.2">
      <c r="A20" s="737">
        <v>12</v>
      </c>
      <c r="B20" s="738" t="s">
        <v>238</v>
      </c>
      <c r="C20" s="739"/>
      <c r="D20" s="739"/>
      <c r="E20" s="739">
        <v>890900</v>
      </c>
      <c r="F20" s="740">
        <v>890900</v>
      </c>
    </row>
    <row r="21" spans="1:6" ht="13.5" customHeight="1" x14ac:dyDescent="0.2">
      <c r="A21" s="737">
        <v>13</v>
      </c>
      <c r="B21" s="738" t="s">
        <v>239</v>
      </c>
      <c r="C21" s="739">
        <v>2351300</v>
      </c>
      <c r="D21" s="739">
        <v>2896800</v>
      </c>
      <c r="E21" s="739">
        <v>3100400</v>
      </c>
      <c r="F21" s="740">
        <v>8348500</v>
      </c>
    </row>
    <row r="22" spans="1:6" ht="13.5" customHeight="1" x14ac:dyDescent="0.2">
      <c r="A22" s="737">
        <v>14</v>
      </c>
      <c r="B22" s="738" t="s">
        <v>240</v>
      </c>
      <c r="C22" s="739"/>
      <c r="D22" s="739"/>
      <c r="E22" s="739">
        <v>1378400</v>
      </c>
      <c r="F22" s="740">
        <v>1378400</v>
      </c>
    </row>
    <row r="23" spans="1:6" ht="13.5" customHeight="1" x14ac:dyDescent="0.2">
      <c r="A23" s="737">
        <v>15</v>
      </c>
      <c r="B23" s="738" t="s">
        <v>201</v>
      </c>
      <c r="C23" s="739">
        <v>1152900</v>
      </c>
      <c r="D23" s="739">
        <v>1980300</v>
      </c>
      <c r="E23" s="739">
        <v>1746100</v>
      </c>
      <c r="F23" s="740">
        <v>4879300</v>
      </c>
    </row>
    <row r="24" spans="1:6" ht="13.5" customHeight="1" x14ac:dyDescent="0.2">
      <c r="A24" s="737">
        <v>16</v>
      </c>
      <c r="B24" s="738" t="s">
        <v>241</v>
      </c>
      <c r="C24" s="739">
        <v>402500</v>
      </c>
      <c r="D24" s="739">
        <v>1107500</v>
      </c>
      <c r="E24" s="739">
        <v>1130100</v>
      </c>
      <c r="F24" s="740">
        <v>2640100</v>
      </c>
    </row>
    <row r="25" spans="1:6" ht="13.5" customHeight="1" x14ac:dyDescent="0.2">
      <c r="A25" s="737">
        <v>17</v>
      </c>
      <c r="B25" s="738" t="s">
        <v>242</v>
      </c>
      <c r="C25" s="739"/>
      <c r="D25" s="739">
        <v>225400</v>
      </c>
      <c r="E25" s="739">
        <v>531700</v>
      </c>
      <c r="F25" s="740">
        <v>757100</v>
      </c>
    </row>
    <row r="26" spans="1:6" ht="13.5" customHeight="1" x14ac:dyDescent="0.2">
      <c r="A26" s="737">
        <v>18</v>
      </c>
      <c r="B26" s="738" t="s">
        <v>202</v>
      </c>
      <c r="C26" s="739">
        <v>82700</v>
      </c>
      <c r="D26" s="739">
        <v>105100</v>
      </c>
      <c r="E26" s="739">
        <v>818000</v>
      </c>
      <c r="F26" s="740">
        <v>1005800</v>
      </c>
    </row>
    <row r="27" spans="1:6" ht="13.5" customHeight="1" x14ac:dyDescent="0.2">
      <c r="A27" s="737">
        <v>19</v>
      </c>
      <c r="B27" s="738" t="s">
        <v>245</v>
      </c>
      <c r="C27" s="739">
        <v>348700</v>
      </c>
      <c r="D27" s="739">
        <v>547300</v>
      </c>
      <c r="E27" s="739">
        <v>636300</v>
      </c>
      <c r="F27" s="740">
        <v>1532300</v>
      </c>
    </row>
    <row r="28" spans="1:6" ht="13.5" customHeight="1" x14ac:dyDescent="0.2">
      <c r="A28" s="737">
        <v>20</v>
      </c>
      <c r="B28" s="738" t="s">
        <v>247</v>
      </c>
      <c r="C28" s="739"/>
      <c r="D28" s="739">
        <v>350000</v>
      </c>
      <c r="E28" s="739">
        <v>390000</v>
      </c>
      <c r="F28" s="740">
        <v>740000</v>
      </c>
    </row>
    <row r="29" spans="1:6" ht="13.5" customHeight="1" x14ac:dyDescent="0.2">
      <c r="A29" s="737">
        <v>21</v>
      </c>
      <c r="B29" s="738" t="s">
        <v>248</v>
      </c>
      <c r="C29" s="739">
        <v>1414200</v>
      </c>
      <c r="D29" s="739">
        <v>1916800</v>
      </c>
      <c r="E29" s="739">
        <v>1658200</v>
      </c>
      <c r="F29" s="740">
        <v>4989200</v>
      </c>
    </row>
    <row r="30" spans="1:6" ht="13.5" customHeight="1" x14ac:dyDescent="0.2">
      <c r="A30" s="737">
        <v>22</v>
      </c>
      <c r="B30" s="738" t="s">
        <v>249</v>
      </c>
      <c r="C30" s="739">
        <v>1928100</v>
      </c>
      <c r="D30" s="739">
        <v>1798800</v>
      </c>
      <c r="E30" s="739">
        <v>2596300</v>
      </c>
      <c r="F30" s="740">
        <v>6323200</v>
      </c>
    </row>
    <row r="31" spans="1:6" ht="13.5" customHeight="1" x14ac:dyDescent="0.2">
      <c r="A31" s="737">
        <v>23</v>
      </c>
      <c r="B31" s="738" t="s">
        <v>250</v>
      </c>
      <c r="C31" s="739">
        <v>1501100</v>
      </c>
      <c r="D31" s="739">
        <v>1773800</v>
      </c>
      <c r="E31" s="739">
        <v>1865800</v>
      </c>
      <c r="F31" s="740">
        <v>5140700</v>
      </c>
    </row>
    <row r="32" spans="1:6" ht="13.5" customHeight="1" thickBot="1" x14ac:dyDescent="0.25">
      <c r="A32" s="741" t="s">
        <v>203</v>
      </c>
      <c r="B32" s="742"/>
      <c r="C32" s="743">
        <v>15635000</v>
      </c>
      <c r="D32" s="743">
        <v>21037500</v>
      </c>
      <c r="E32" s="743">
        <v>25408700</v>
      </c>
      <c r="F32" s="744">
        <v>62081200</v>
      </c>
    </row>
    <row r="33" spans="1:6" ht="13.5" customHeight="1" x14ac:dyDescent="0.2">
      <c r="A33" s="749">
        <v>24</v>
      </c>
      <c r="B33" s="750" t="s">
        <v>204</v>
      </c>
      <c r="C33" s="751">
        <v>123700</v>
      </c>
      <c r="D33" s="751">
        <v>300500</v>
      </c>
      <c r="E33" s="751">
        <v>180800</v>
      </c>
      <c r="F33" s="752">
        <v>605000</v>
      </c>
    </row>
    <row r="34" spans="1:6" ht="13.5" customHeight="1" x14ac:dyDescent="0.2">
      <c r="A34" s="737">
        <v>25</v>
      </c>
      <c r="B34" s="738" t="s">
        <v>252</v>
      </c>
      <c r="C34" s="739">
        <v>345900</v>
      </c>
      <c r="D34" s="739">
        <v>340300</v>
      </c>
      <c r="E34" s="739">
        <v>362100</v>
      </c>
      <c r="F34" s="740">
        <v>1048300</v>
      </c>
    </row>
    <row r="35" spans="1:6" ht="13.5" customHeight="1" x14ac:dyDescent="0.2">
      <c r="A35" s="737">
        <v>26</v>
      </c>
      <c r="B35" s="738" t="s">
        <v>253</v>
      </c>
      <c r="C35" s="739"/>
      <c r="D35" s="739">
        <v>154400</v>
      </c>
      <c r="E35" s="739">
        <v>131600</v>
      </c>
      <c r="F35" s="740">
        <v>286000</v>
      </c>
    </row>
    <row r="36" spans="1:6" ht="13.5" customHeight="1" x14ac:dyDescent="0.2">
      <c r="A36" s="737">
        <v>27</v>
      </c>
      <c r="B36" s="738" t="s">
        <v>256</v>
      </c>
      <c r="C36" s="739">
        <v>262700</v>
      </c>
      <c r="D36" s="739">
        <v>705200</v>
      </c>
      <c r="E36" s="739">
        <v>765000</v>
      </c>
      <c r="F36" s="740">
        <v>1732900</v>
      </c>
    </row>
    <row r="37" spans="1:6" ht="13.5" customHeight="1" x14ac:dyDescent="0.2">
      <c r="A37" s="737">
        <v>28</v>
      </c>
      <c r="B37" s="738" t="s">
        <v>205</v>
      </c>
      <c r="C37" s="739">
        <v>85300</v>
      </c>
      <c r="D37" s="739">
        <v>210700</v>
      </c>
      <c r="E37" s="739">
        <v>181000</v>
      </c>
      <c r="F37" s="740">
        <v>477000</v>
      </c>
    </row>
    <row r="38" spans="1:6" ht="13.5" customHeight="1" x14ac:dyDescent="0.2">
      <c r="A38" s="737">
        <v>29</v>
      </c>
      <c r="B38" s="738" t="s">
        <v>258</v>
      </c>
      <c r="C38" s="739">
        <v>203100</v>
      </c>
      <c r="D38" s="739">
        <v>561200</v>
      </c>
      <c r="E38" s="739">
        <v>677500</v>
      </c>
      <c r="F38" s="740">
        <v>1441800</v>
      </c>
    </row>
    <row r="39" spans="1:6" ht="13.5" customHeight="1" x14ac:dyDescent="0.2">
      <c r="A39" s="737">
        <v>30</v>
      </c>
      <c r="B39" s="738" t="s">
        <v>259</v>
      </c>
      <c r="C39" s="739"/>
      <c r="D39" s="739">
        <v>948200</v>
      </c>
      <c r="E39" s="739">
        <v>762000</v>
      </c>
      <c r="F39" s="740">
        <v>1710200</v>
      </c>
    </row>
    <row r="40" spans="1:6" ht="13.5" customHeight="1" x14ac:dyDescent="0.2">
      <c r="A40" s="737">
        <v>31</v>
      </c>
      <c r="B40" s="738" t="s">
        <v>327</v>
      </c>
      <c r="C40" s="739">
        <v>110600</v>
      </c>
      <c r="D40" s="739">
        <v>126400</v>
      </c>
      <c r="E40" s="739">
        <v>194300</v>
      </c>
      <c r="F40" s="740">
        <v>431300</v>
      </c>
    </row>
    <row r="41" spans="1:6" ht="13.5" customHeight="1" x14ac:dyDescent="0.2">
      <c r="A41" s="737">
        <v>32</v>
      </c>
      <c r="B41" s="738" t="s">
        <v>261</v>
      </c>
      <c r="C41" s="739">
        <v>154800</v>
      </c>
      <c r="D41" s="739">
        <v>418200</v>
      </c>
      <c r="E41" s="739">
        <v>430500</v>
      </c>
      <c r="F41" s="740">
        <v>1003500</v>
      </c>
    </row>
    <row r="42" spans="1:6" ht="13.5" customHeight="1" x14ac:dyDescent="0.2">
      <c r="A42" s="737">
        <v>33</v>
      </c>
      <c r="B42" s="738" t="s">
        <v>206</v>
      </c>
      <c r="C42" s="739">
        <v>158500</v>
      </c>
      <c r="D42" s="739">
        <v>253700</v>
      </c>
      <c r="E42" s="739">
        <v>282600</v>
      </c>
      <c r="F42" s="740">
        <v>694800</v>
      </c>
    </row>
    <row r="43" spans="1:6" ht="13.5" customHeight="1" x14ac:dyDescent="0.2">
      <c r="A43" s="737">
        <v>34</v>
      </c>
      <c r="B43" s="738" t="s">
        <v>207</v>
      </c>
      <c r="C43" s="739">
        <v>904400</v>
      </c>
      <c r="D43" s="739">
        <v>1838100</v>
      </c>
      <c r="E43" s="739">
        <v>2366600</v>
      </c>
      <c r="F43" s="740">
        <v>5109100</v>
      </c>
    </row>
    <row r="44" spans="1:6" ht="13.5" customHeight="1" x14ac:dyDescent="0.2">
      <c r="A44" s="737">
        <v>35</v>
      </c>
      <c r="B44" s="738" t="s">
        <v>262</v>
      </c>
      <c r="C44" s="739">
        <v>548300</v>
      </c>
      <c r="D44" s="739">
        <v>1235900</v>
      </c>
      <c r="E44" s="739">
        <v>1321200</v>
      </c>
      <c r="F44" s="740">
        <v>3105400</v>
      </c>
    </row>
    <row r="45" spans="1:6" ht="13.5" customHeight="1" x14ac:dyDescent="0.2">
      <c r="A45" s="737">
        <v>36</v>
      </c>
      <c r="B45" s="738" t="s">
        <v>208</v>
      </c>
      <c r="C45" s="739"/>
      <c r="D45" s="739">
        <v>2167100</v>
      </c>
      <c r="E45" s="739">
        <v>1908100</v>
      </c>
      <c r="F45" s="740">
        <v>4075200</v>
      </c>
    </row>
    <row r="46" spans="1:6" ht="13.5" customHeight="1" x14ac:dyDescent="0.2">
      <c r="A46" s="737">
        <v>37</v>
      </c>
      <c r="B46" s="738" t="s">
        <v>209</v>
      </c>
      <c r="C46" s="739"/>
      <c r="D46" s="739">
        <v>305300</v>
      </c>
      <c r="E46" s="739">
        <v>464800</v>
      </c>
      <c r="F46" s="740">
        <v>770100</v>
      </c>
    </row>
    <row r="47" spans="1:6" ht="13.5" customHeight="1" x14ac:dyDescent="0.2">
      <c r="A47" s="737">
        <v>38</v>
      </c>
      <c r="B47" s="738" t="s">
        <v>263</v>
      </c>
      <c r="C47" s="739">
        <v>633900</v>
      </c>
      <c r="D47" s="739">
        <v>1190600</v>
      </c>
      <c r="E47" s="739">
        <v>1128000</v>
      </c>
      <c r="F47" s="740">
        <v>2952500</v>
      </c>
    </row>
    <row r="48" spans="1:6" ht="13.5" customHeight="1" x14ac:dyDescent="0.2">
      <c r="A48" s="737">
        <v>39</v>
      </c>
      <c r="B48" s="738" t="s">
        <v>264</v>
      </c>
      <c r="C48" s="739">
        <v>282000</v>
      </c>
      <c r="D48" s="739">
        <v>736300</v>
      </c>
      <c r="E48" s="739">
        <v>671700</v>
      </c>
      <c r="F48" s="740">
        <v>1690000</v>
      </c>
    </row>
    <row r="49" spans="1:6" ht="13.5" customHeight="1" x14ac:dyDescent="0.2">
      <c r="A49" s="737">
        <v>40</v>
      </c>
      <c r="B49" s="738" t="s">
        <v>210</v>
      </c>
      <c r="C49" s="739">
        <v>3430100</v>
      </c>
      <c r="D49" s="739">
        <v>2954200</v>
      </c>
      <c r="E49" s="739">
        <v>4000400</v>
      </c>
      <c r="F49" s="740">
        <v>10384700</v>
      </c>
    </row>
    <row r="50" spans="1:6" ht="13.5" customHeight="1" x14ac:dyDescent="0.2">
      <c r="A50" s="737">
        <v>41</v>
      </c>
      <c r="B50" s="738" t="s">
        <v>265</v>
      </c>
      <c r="C50" s="739">
        <v>131900</v>
      </c>
      <c r="D50" s="739">
        <v>727100</v>
      </c>
      <c r="E50" s="739">
        <v>666300</v>
      </c>
      <c r="F50" s="740">
        <v>1525300</v>
      </c>
    </row>
    <row r="51" spans="1:6" ht="13.5" customHeight="1" x14ac:dyDescent="0.2">
      <c r="A51" s="737">
        <v>42</v>
      </c>
      <c r="B51" s="738" t="s">
        <v>266</v>
      </c>
      <c r="C51" s="739">
        <v>77000</v>
      </c>
      <c r="D51" s="739">
        <v>183100</v>
      </c>
      <c r="E51" s="739">
        <v>177700</v>
      </c>
      <c r="F51" s="740">
        <v>437800</v>
      </c>
    </row>
    <row r="52" spans="1:6" ht="13.5" customHeight="1" x14ac:dyDescent="0.2">
      <c r="A52" s="737">
        <v>43</v>
      </c>
      <c r="B52" s="738" t="s">
        <v>267</v>
      </c>
      <c r="C52" s="739">
        <v>316900</v>
      </c>
      <c r="D52" s="739">
        <v>707900</v>
      </c>
      <c r="E52" s="739">
        <v>1031500</v>
      </c>
      <c r="F52" s="740">
        <v>2056300</v>
      </c>
    </row>
    <row r="53" spans="1:6" ht="13.5" customHeight="1" x14ac:dyDescent="0.2">
      <c r="A53" s="737">
        <v>44</v>
      </c>
      <c r="B53" s="738" t="s">
        <v>268</v>
      </c>
      <c r="C53" s="739">
        <v>389300</v>
      </c>
      <c r="D53" s="739">
        <v>766600</v>
      </c>
      <c r="E53" s="739">
        <v>1026800</v>
      </c>
      <c r="F53" s="740">
        <v>2182700</v>
      </c>
    </row>
    <row r="54" spans="1:6" ht="13.5" customHeight="1" x14ac:dyDescent="0.2">
      <c r="A54" s="737">
        <v>45</v>
      </c>
      <c r="B54" s="738" t="s">
        <v>269</v>
      </c>
      <c r="C54" s="739">
        <v>815600</v>
      </c>
      <c r="D54" s="739">
        <v>979300</v>
      </c>
      <c r="E54" s="739">
        <v>1136300</v>
      </c>
      <c r="F54" s="740">
        <v>2931200</v>
      </c>
    </row>
    <row r="55" spans="1:6" ht="13.5" customHeight="1" x14ac:dyDescent="0.2">
      <c r="A55" s="737">
        <v>46</v>
      </c>
      <c r="B55" s="738" t="s">
        <v>270</v>
      </c>
      <c r="C55" s="739">
        <v>560400</v>
      </c>
      <c r="D55" s="739">
        <v>1261900</v>
      </c>
      <c r="E55" s="739">
        <v>1262300</v>
      </c>
      <c r="F55" s="740">
        <v>3084600</v>
      </c>
    </row>
    <row r="56" spans="1:6" ht="13.5" customHeight="1" x14ac:dyDescent="0.2">
      <c r="A56" s="737">
        <v>47</v>
      </c>
      <c r="B56" s="738" t="s">
        <v>211</v>
      </c>
      <c r="C56" s="739">
        <v>723300</v>
      </c>
      <c r="D56" s="739">
        <v>887100</v>
      </c>
      <c r="E56" s="739">
        <v>1151900</v>
      </c>
      <c r="F56" s="740">
        <v>2762300</v>
      </c>
    </row>
    <row r="57" spans="1:6" ht="13.5" customHeight="1" x14ac:dyDescent="0.2">
      <c r="A57" s="737">
        <v>48</v>
      </c>
      <c r="B57" s="738" t="s">
        <v>212</v>
      </c>
      <c r="C57" s="739">
        <v>438100</v>
      </c>
      <c r="D57" s="739">
        <v>1007700</v>
      </c>
      <c r="E57" s="739">
        <v>941700</v>
      </c>
      <c r="F57" s="740">
        <v>2387500</v>
      </c>
    </row>
    <row r="58" spans="1:6" ht="13.5" customHeight="1" x14ac:dyDescent="0.2">
      <c r="A58" s="737">
        <v>49</v>
      </c>
      <c r="B58" s="738" t="s">
        <v>213</v>
      </c>
      <c r="C58" s="739">
        <v>974700</v>
      </c>
      <c r="D58" s="739">
        <v>2082600</v>
      </c>
      <c r="E58" s="739">
        <v>1888400</v>
      </c>
      <c r="F58" s="740">
        <v>4945700</v>
      </c>
    </row>
    <row r="59" spans="1:6" ht="13.5" customHeight="1" x14ac:dyDescent="0.2">
      <c r="A59" s="737">
        <v>50</v>
      </c>
      <c r="B59" s="738" t="s">
        <v>214</v>
      </c>
      <c r="C59" s="739">
        <v>399800</v>
      </c>
      <c r="D59" s="739">
        <v>443800</v>
      </c>
      <c r="E59" s="739">
        <v>546200</v>
      </c>
      <c r="F59" s="740">
        <v>1389800</v>
      </c>
    </row>
    <row r="60" spans="1:6" ht="13.5" customHeight="1" x14ac:dyDescent="0.2">
      <c r="A60" s="737">
        <v>51</v>
      </c>
      <c r="B60" s="738" t="s">
        <v>215</v>
      </c>
      <c r="C60" s="739">
        <v>1284400</v>
      </c>
      <c r="D60" s="739">
        <v>1845200</v>
      </c>
      <c r="E60" s="739">
        <v>2185300</v>
      </c>
      <c r="F60" s="740">
        <v>5314900</v>
      </c>
    </row>
    <row r="61" spans="1:6" ht="13.5" customHeight="1" x14ac:dyDescent="0.2">
      <c r="A61" s="737">
        <v>52</v>
      </c>
      <c r="B61" s="738" t="s">
        <v>271</v>
      </c>
      <c r="C61" s="739">
        <v>226500</v>
      </c>
      <c r="D61" s="739">
        <v>284000</v>
      </c>
      <c r="E61" s="739">
        <v>322900</v>
      </c>
      <c r="F61" s="740">
        <v>833400</v>
      </c>
    </row>
    <row r="62" spans="1:6" ht="13.5" customHeight="1" x14ac:dyDescent="0.2">
      <c r="A62" s="737">
        <v>53</v>
      </c>
      <c r="B62" s="738" t="s">
        <v>216</v>
      </c>
      <c r="C62" s="739">
        <v>241000</v>
      </c>
      <c r="D62" s="739">
        <v>482200</v>
      </c>
      <c r="E62" s="739">
        <v>205900</v>
      </c>
      <c r="F62" s="740">
        <v>929100</v>
      </c>
    </row>
    <row r="63" spans="1:6" ht="13.5" customHeight="1" x14ac:dyDescent="0.2">
      <c r="A63" s="737">
        <v>54</v>
      </c>
      <c r="B63" s="738" t="s">
        <v>272</v>
      </c>
      <c r="C63" s="739"/>
      <c r="D63" s="739">
        <v>988400</v>
      </c>
      <c r="E63" s="739">
        <v>579800</v>
      </c>
      <c r="F63" s="740">
        <v>1568200</v>
      </c>
    </row>
    <row r="64" spans="1:6" ht="13.5" customHeight="1" x14ac:dyDescent="0.2">
      <c r="A64" s="737">
        <v>55</v>
      </c>
      <c r="B64" s="738" t="s">
        <v>217</v>
      </c>
      <c r="C64" s="739">
        <v>294000</v>
      </c>
      <c r="D64" s="739">
        <v>549500</v>
      </c>
      <c r="E64" s="739">
        <v>467400</v>
      </c>
      <c r="F64" s="740">
        <v>1310900</v>
      </c>
    </row>
    <row r="65" spans="1:6" ht="13.5" customHeight="1" x14ac:dyDescent="0.2">
      <c r="A65" s="737">
        <v>56</v>
      </c>
      <c r="B65" s="738" t="s">
        <v>274</v>
      </c>
      <c r="C65" s="739"/>
      <c r="D65" s="739">
        <v>621000</v>
      </c>
      <c r="E65" s="739">
        <v>440800</v>
      </c>
      <c r="F65" s="740">
        <v>1061800</v>
      </c>
    </row>
    <row r="66" spans="1:6" ht="13.5" customHeight="1" x14ac:dyDescent="0.2">
      <c r="A66" s="737">
        <v>57</v>
      </c>
      <c r="B66" s="738" t="s">
        <v>275</v>
      </c>
      <c r="C66" s="739">
        <v>600700</v>
      </c>
      <c r="D66" s="739">
        <v>556800</v>
      </c>
      <c r="E66" s="739">
        <v>682600</v>
      </c>
      <c r="F66" s="740">
        <v>1840100</v>
      </c>
    </row>
    <row r="67" spans="1:6" ht="13.5" customHeight="1" x14ac:dyDescent="0.2">
      <c r="A67" s="737">
        <v>58</v>
      </c>
      <c r="B67" s="738" t="s">
        <v>276</v>
      </c>
      <c r="C67" s="739">
        <v>97300</v>
      </c>
      <c r="D67" s="739">
        <v>275600</v>
      </c>
      <c r="E67" s="739">
        <v>343300</v>
      </c>
      <c r="F67" s="740">
        <v>716200</v>
      </c>
    </row>
    <row r="68" spans="1:6" ht="13.5" customHeight="1" x14ac:dyDescent="0.2">
      <c r="A68" s="737">
        <v>59</v>
      </c>
      <c r="B68" s="738" t="s">
        <v>277</v>
      </c>
      <c r="C68" s="739">
        <v>293600</v>
      </c>
      <c r="D68" s="739">
        <v>726800</v>
      </c>
      <c r="E68" s="739">
        <v>879500</v>
      </c>
      <c r="F68" s="740">
        <v>1899900</v>
      </c>
    </row>
    <row r="69" spans="1:6" ht="13.5" customHeight="1" x14ac:dyDescent="0.2">
      <c r="A69" s="737">
        <v>60</v>
      </c>
      <c r="B69" s="738" t="s">
        <v>278</v>
      </c>
      <c r="C69" s="739"/>
      <c r="D69" s="739">
        <v>135500</v>
      </c>
      <c r="E69" s="739">
        <v>143400</v>
      </c>
      <c r="F69" s="740">
        <v>278900</v>
      </c>
    </row>
    <row r="70" spans="1:6" ht="13.5" customHeight="1" x14ac:dyDescent="0.2">
      <c r="A70" s="737">
        <v>61</v>
      </c>
      <c r="B70" s="738" t="s">
        <v>218</v>
      </c>
      <c r="C70" s="739">
        <v>395500</v>
      </c>
      <c r="D70" s="739">
        <v>1118200</v>
      </c>
      <c r="E70" s="739">
        <v>1176700</v>
      </c>
      <c r="F70" s="740">
        <v>2690400</v>
      </c>
    </row>
    <row r="71" spans="1:6" ht="13.5" customHeight="1" x14ac:dyDescent="0.2">
      <c r="A71" s="737">
        <v>62</v>
      </c>
      <c r="B71" s="738" t="s">
        <v>279</v>
      </c>
      <c r="C71" s="739">
        <v>1237400</v>
      </c>
      <c r="D71" s="739">
        <v>1727400</v>
      </c>
      <c r="E71" s="739">
        <v>1557900</v>
      </c>
      <c r="F71" s="740">
        <v>4522700</v>
      </c>
    </row>
    <row r="72" spans="1:6" ht="13.5" customHeight="1" x14ac:dyDescent="0.2">
      <c r="A72" s="737">
        <v>63</v>
      </c>
      <c r="B72" s="738" t="s">
        <v>280</v>
      </c>
      <c r="C72" s="739">
        <v>412500</v>
      </c>
      <c r="D72" s="739">
        <v>890300</v>
      </c>
      <c r="E72" s="739">
        <v>1283100</v>
      </c>
      <c r="F72" s="740">
        <v>2585900</v>
      </c>
    </row>
    <row r="73" spans="1:6" ht="13.5" customHeight="1" x14ac:dyDescent="0.2">
      <c r="A73" s="737">
        <v>64</v>
      </c>
      <c r="B73" s="738" t="s">
        <v>281</v>
      </c>
      <c r="C73" s="739">
        <v>191000</v>
      </c>
      <c r="D73" s="739">
        <v>407600</v>
      </c>
      <c r="E73" s="739">
        <v>511500</v>
      </c>
      <c r="F73" s="740">
        <v>1110100</v>
      </c>
    </row>
    <row r="74" spans="1:6" ht="13.5" customHeight="1" x14ac:dyDescent="0.2">
      <c r="A74" s="737">
        <v>65</v>
      </c>
      <c r="B74" s="738" t="s">
        <v>282</v>
      </c>
      <c r="C74" s="739">
        <v>428300</v>
      </c>
      <c r="D74" s="739">
        <v>607600</v>
      </c>
      <c r="E74" s="739">
        <v>947700</v>
      </c>
      <c r="F74" s="740">
        <v>1983600</v>
      </c>
    </row>
    <row r="75" spans="1:6" ht="13.5" customHeight="1" x14ac:dyDescent="0.2">
      <c r="A75" s="737">
        <v>66</v>
      </c>
      <c r="B75" s="738" t="s">
        <v>283</v>
      </c>
      <c r="C75" s="739">
        <v>147100</v>
      </c>
      <c r="D75" s="739">
        <v>131800</v>
      </c>
      <c r="E75" s="739">
        <v>186000</v>
      </c>
      <c r="F75" s="740">
        <v>464900</v>
      </c>
    </row>
    <row r="76" spans="1:6" ht="13.5" customHeight="1" x14ac:dyDescent="0.2">
      <c r="A76" s="737">
        <v>67</v>
      </c>
      <c r="B76" s="738" t="s">
        <v>284</v>
      </c>
      <c r="C76" s="739">
        <v>286000</v>
      </c>
      <c r="D76" s="739">
        <v>418900</v>
      </c>
      <c r="E76" s="739">
        <v>511900</v>
      </c>
      <c r="F76" s="740">
        <v>1216800</v>
      </c>
    </row>
    <row r="77" spans="1:6" ht="13.5" customHeight="1" x14ac:dyDescent="0.2">
      <c r="A77" s="737">
        <v>68</v>
      </c>
      <c r="B77" s="738" t="s">
        <v>285</v>
      </c>
      <c r="C77" s="739"/>
      <c r="D77" s="739">
        <v>748500</v>
      </c>
      <c r="E77" s="739">
        <v>867300</v>
      </c>
      <c r="F77" s="740">
        <v>1615800</v>
      </c>
    </row>
    <row r="78" spans="1:6" ht="13.5" customHeight="1" x14ac:dyDescent="0.2">
      <c r="A78" s="737">
        <v>69</v>
      </c>
      <c r="B78" s="738" t="s">
        <v>219</v>
      </c>
      <c r="C78" s="739">
        <v>872600</v>
      </c>
      <c r="D78" s="739">
        <v>1141900</v>
      </c>
      <c r="E78" s="739">
        <v>3201800</v>
      </c>
      <c r="F78" s="740">
        <v>5216300</v>
      </c>
    </row>
    <row r="79" spans="1:6" ht="13.5" customHeight="1" x14ac:dyDescent="0.2">
      <c r="A79" s="737">
        <v>70</v>
      </c>
      <c r="B79" s="738" t="s">
        <v>220</v>
      </c>
      <c r="C79" s="739">
        <v>532000</v>
      </c>
      <c r="D79" s="739">
        <v>1277500</v>
      </c>
      <c r="E79" s="739">
        <v>1605500</v>
      </c>
      <c r="F79" s="740">
        <v>3415000</v>
      </c>
    </row>
    <row r="80" spans="1:6" ht="13.5" customHeight="1" x14ac:dyDescent="0.2">
      <c r="A80" s="737">
        <v>71</v>
      </c>
      <c r="B80" s="738" t="s">
        <v>221</v>
      </c>
      <c r="C80" s="739">
        <v>367700</v>
      </c>
      <c r="D80" s="739">
        <v>475700</v>
      </c>
      <c r="E80" s="739">
        <v>477500</v>
      </c>
      <c r="F80" s="740">
        <v>1320900</v>
      </c>
    </row>
    <row r="81" spans="1:6" ht="13.5" customHeight="1" x14ac:dyDescent="0.2">
      <c r="A81" s="737">
        <v>72</v>
      </c>
      <c r="B81" s="738" t="s">
        <v>222</v>
      </c>
      <c r="C81" s="739">
        <v>224300</v>
      </c>
      <c r="D81" s="739">
        <v>742100</v>
      </c>
      <c r="E81" s="739">
        <v>436900</v>
      </c>
      <c r="F81" s="740">
        <v>1403300</v>
      </c>
    </row>
    <row r="82" spans="1:6" ht="13.5" customHeight="1" x14ac:dyDescent="0.2">
      <c r="A82" s="737">
        <v>73</v>
      </c>
      <c r="B82" s="738" t="s">
        <v>223</v>
      </c>
      <c r="C82" s="739">
        <v>179300</v>
      </c>
      <c r="D82" s="739">
        <v>145100</v>
      </c>
      <c r="E82" s="739">
        <v>144900</v>
      </c>
      <c r="F82" s="740">
        <v>469300</v>
      </c>
    </row>
    <row r="83" spans="1:6" ht="13.5" customHeight="1" x14ac:dyDescent="0.2">
      <c r="A83" s="737">
        <v>74</v>
      </c>
      <c r="B83" s="738" t="s">
        <v>287</v>
      </c>
      <c r="C83" s="739">
        <v>525200</v>
      </c>
      <c r="D83" s="739">
        <v>662600</v>
      </c>
      <c r="E83" s="739">
        <v>1205900</v>
      </c>
      <c r="F83" s="740">
        <v>2393700</v>
      </c>
    </row>
    <row r="84" spans="1:6" ht="13.5" customHeight="1" x14ac:dyDescent="0.2">
      <c r="A84" s="737">
        <v>75</v>
      </c>
      <c r="B84" s="738" t="s">
        <v>288</v>
      </c>
      <c r="C84" s="739">
        <v>472200</v>
      </c>
      <c r="D84" s="739">
        <v>429000</v>
      </c>
      <c r="E84" s="739">
        <v>509100</v>
      </c>
      <c r="F84" s="740">
        <v>1410300</v>
      </c>
    </row>
    <row r="85" spans="1:6" ht="13.5" customHeight="1" x14ac:dyDescent="0.2">
      <c r="A85" s="737">
        <v>76</v>
      </c>
      <c r="B85" s="738" t="s">
        <v>289</v>
      </c>
      <c r="C85" s="739">
        <v>335100</v>
      </c>
      <c r="D85" s="739">
        <v>835900</v>
      </c>
      <c r="E85" s="739">
        <v>560000</v>
      </c>
      <c r="F85" s="740">
        <v>1731000</v>
      </c>
    </row>
    <row r="86" spans="1:6" ht="13.5" customHeight="1" x14ac:dyDescent="0.2">
      <c r="A86" s="737">
        <v>77</v>
      </c>
      <c r="B86" s="738" t="s">
        <v>290</v>
      </c>
      <c r="C86" s="739">
        <v>281200</v>
      </c>
      <c r="D86" s="739">
        <v>450800</v>
      </c>
      <c r="E86" s="739">
        <v>568700</v>
      </c>
      <c r="F86" s="740">
        <v>1300700</v>
      </c>
    </row>
    <row r="87" spans="1:6" ht="13.5" customHeight="1" x14ac:dyDescent="0.2">
      <c r="A87" s="737">
        <v>78</v>
      </c>
      <c r="B87" s="738" t="s">
        <v>291</v>
      </c>
      <c r="C87" s="739">
        <v>472300</v>
      </c>
      <c r="D87" s="739">
        <v>451300</v>
      </c>
      <c r="E87" s="739">
        <v>687000</v>
      </c>
      <c r="F87" s="740">
        <v>1610600</v>
      </c>
    </row>
    <row r="88" spans="1:6" ht="13.5" customHeight="1" x14ac:dyDescent="0.2">
      <c r="A88" s="737">
        <v>79</v>
      </c>
      <c r="B88" s="738" t="s">
        <v>292</v>
      </c>
      <c r="C88" s="739">
        <v>141900</v>
      </c>
      <c r="D88" s="739">
        <v>265300</v>
      </c>
      <c r="E88" s="739">
        <v>373400</v>
      </c>
      <c r="F88" s="740">
        <v>780600</v>
      </c>
    </row>
    <row r="89" spans="1:6" ht="13.5" customHeight="1" x14ac:dyDescent="0.2">
      <c r="A89" s="737">
        <v>80</v>
      </c>
      <c r="B89" s="738" t="s">
        <v>293</v>
      </c>
      <c r="C89" s="739">
        <v>433200</v>
      </c>
      <c r="D89" s="739">
        <v>510100</v>
      </c>
      <c r="E89" s="739">
        <v>672800</v>
      </c>
      <c r="F89" s="740">
        <v>1616100</v>
      </c>
    </row>
    <row r="90" spans="1:6" ht="13.5" customHeight="1" x14ac:dyDescent="0.2">
      <c r="A90" s="737">
        <v>81</v>
      </c>
      <c r="B90" s="738" t="s">
        <v>294</v>
      </c>
      <c r="C90" s="739">
        <v>273400</v>
      </c>
      <c r="D90" s="739">
        <v>386300</v>
      </c>
      <c r="E90" s="739">
        <v>387200</v>
      </c>
      <c r="F90" s="740">
        <v>1046900</v>
      </c>
    </row>
    <row r="91" spans="1:6" ht="13.5" customHeight="1" x14ac:dyDescent="0.2">
      <c r="A91" s="737" t="s">
        <v>224</v>
      </c>
      <c r="B91" s="738"/>
      <c r="C91" s="739">
        <v>23316000</v>
      </c>
      <c r="D91" s="739">
        <v>43782300</v>
      </c>
      <c r="E91" s="739">
        <v>49781000</v>
      </c>
      <c r="F91" s="740">
        <v>116879300</v>
      </c>
    </row>
    <row r="92" spans="1:6" ht="13.5" customHeight="1" thickBot="1" x14ac:dyDescent="0.25">
      <c r="A92" s="741" t="s">
        <v>225</v>
      </c>
      <c r="B92" s="742"/>
      <c r="C92" s="743">
        <v>38951000</v>
      </c>
      <c r="D92" s="743">
        <v>64819800</v>
      </c>
      <c r="E92" s="743">
        <v>75189700</v>
      </c>
      <c r="F92" s="744">
        <v>178960500</v>
      </c>
    </row>
    <row r="93" spans="1:6" ht="14.25" customHeight="1" thickBot="1" x14ac:dyDescent="0.25">
      <c r="A93" s="856" t="s">
        <v>226</v>
      </c>
      <c r="B93" s="857"/>
      <c r="C93" s="753">
        <v>337456600</v>
      </c>
      <c r="D93" s="753">
        <v>403874700</v>
      </c>
      <c r="E93" s="753">
        <v>465636300</v>
      </c>
      <c r="F93" s="754">
        <v>1206967600</v>
      </c>
    </row>
    <row r="94" spans="1:6" ht="14.25" customHeight="1" thickBot="1" x14ac:dyDescent="0.25">
      <c r="A94" s="856" t="s">
        <v>435</v>
      </c>
      <c r="B94" s="857"/>
      <c r="C94" s="753">
        <v>215</v>
      </c>
      <c r="D94" s="753">
        <v>306</v>
      </c>
      <c r="E94" s="753">
        <v>313</v>
      </c>
      <c r="F94" s="754">
        <f>SUM(C94:E94)</f>
        <v>834</v>
      </c>
    </row>
    <row r="95" spans="1:6" ht="12.75" customHeight="1" x14ac:dyDescent="0.2"/>
    <row r="96" spans="1:6" ht="12.75" customHeight="1" x14ac:dyDescent="0.2"/>
  </sheetData>
  <mergeCells count="3">
    <mergeCell ref="A2:F2"/>
    <mergeCell ref="A93:B93"/>
    <mergeCell ref="A94:B94"/>
  </mergeCells>
  <phoneticPr fontId="3"/>
  <pageMargins left="0.78740157480314965" right="0.78740157480314965" top="0.98425196850393704" bottom="0.98425196850393704" header="0.51181102362204722" footer="0.51181102362204722"/>
  <pageSetup paperSize="9" scale="91" fitToHeight="0" orientation="portrait" horizontalDpi="300" verticalDpi="300" r:id="rId1"/>
  <headerFooter alignWithMargins="0">
    <oddHeader xml:space="preserve">&amp;C&amp;L&amp;RPAGE &amp;P / &amp;N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3"/>
    <pageSetUpPr fitToPage="1"/>
  </sheetPr>
  <dimension ref="A1:DI61"/>
  <sheetViews>
    <sheetView topLeftCell="CO1" zoomScale="80" zoomScaleNormal="80" workbookViewId="0">
      <pane xSplit="6" ySplit="8" topLeftCell="CU9" activePane="bottomRight" state="frozen"/>
      <selection activeCell="CO1" sqref="CO1"/>
      <selection pane="topRight" activeCell="CU1" sqref="CU1"/>
      <selection pane="bottomLeft" activeCell="CO9" sqref="CO9"/>
      <selection pane="bottomRight" activeCell="CO1" sqref="CO1"/>
    </sheetView>
  </sheetViews>
  <sheetFormatPr defaultColWidth="9" defaultRowHeight="13.5" customHeight="1" x14ac:dyDescent="0.2"/>
  <cols>
    <col min="1" max="1" width="4.453125" style="1" hidden="1" customWidth="1"/>
    <col min="2" max="2" width="6.08984375" style="1" hidden="1" customWidth="1"/>
    <col min="3" max="3" width="2.36328125" style="1" hidden="1" customWidth="1"/>
    <col min="4" max="4" width="6.08984375" style="1" hidden="1" customWidth="1"/>
    <col min="5" max="5" width="9.7265625" style="1" hidden="1" customWidth="1"/>
    <col min="6" max="7" width="12.90625" style="1" hidden="1" customWidth="1"/>
    <col min="8" max="8" width="10.36328125" style="1" hidden="1" customWidth="1"/>
    <col min="9" max="9" width="13.90625" style="1" hidden="1" customWidth="1"/>
    <col min="10" max="10" width="13.7265625" style="1" hidden="1" customWidth="1"/>
    <col min="11" max="11" width="3.36328125" style="1" hidden="1" customWidth="1"/>
    <col min="12" max="12" width="11.6328125" style="1" hidden="1" customWidth="1"/>
    <col min="13" max="13" width="12.90625" style="1" hidden="1" customWidth="1"/>
    <col min="14" max="14" width="10.36328125" style="1" hidden="1" customWidth="1"/>
    <col min="15" max="15" width="14" style="1" hidden="1" customWidth="1"/>
    <col min="16" max="16" width="13.7265625" style="1" hidden="1" customWidth="1"/>
    <col min="17" max="17" width="1.08984375" style="21" hidden="1" customWidth="1"/>
    <col min="18" max="18" width="5.453125" style="1" hidden="1" customWidth="1"/>
    <col min="19" max="19" width="10.08984375" style="1" hidden="1" customWidth="1"/>
    <col min="20" max="20" width="13.7265625" style="1" hidden="1" customWidth="1"/>
    <col min="21" max="21" width="6.90625" style="1" hidden="1" customWidth="1"/>
    <col min="22" max="22" width="4" style="1" hidden="1" customWidth="1"/>
    <col min="23" max="23" width="6" style="1" hidden="1" customWidth="1"/>
    <col min="24" max="24" width="1.7265625" style="1" hidden="1" customWidth="1"/>
    <col min="25" max="25" width="6" style="1" hidden="1" customWidth="1"/>
    <col min="26" max="26" width="9.7265625" style="1" hidden="1" customWidth="1"/>
    <col min="27" max="27" width="11.6328125" style="1" hidden="1" customWidth="1"/>
    <col min="28" max="28" width="13.90625" style="1" hidden="1" customWidth="1"/>
    <col min="29" max="29" width="10.90625" style="1" hidden="1" customWidth="1"/>
    <col min="30" max="30" width="14.7265625" style="1" hidden="1" customWidth="1"/>
    <col min="31" max="31" width="14.90625" style="1" hidden="1" customWidth="1"/>
    <col min="32" max="32" width="9.90625" style="1" hidden="1" customWidth="1"/>
    <col min="33" max="33" width="1.6328125" style="1" hidden="1" customWidth="1"/>
    <col min="34" max="34" width="17.453125" style="1" hidden="1" customWidth="1"/>
    <col min="35" max="35" width="12" style="1" hidden="1" customWidth="1"/>
    <col min="36" max="36" width="13" style="1" hidden="1" customWidth="1"/>
    <col min="37" max="37" width="10.7265625" style="1" hidden="1" customWidth="1"/>
    <col min="38" max="38" width="14.36328125" style="1" hidden="1" customWidth="1"/>
    <col min="39" max="39" width="13.453125" style="1" hidden="1" customWidth="1"/>
    <col min="40" max="40" width="3.453125" style="1" hidden="1" customWidth="1"/>
    <col min="41" max="41" width="4.453125" style="1" hidden="1" customWidth="1"/>
    <col min="42" max="42" width="6.08984375" style="1" hidden="1" customWidth="1"/>
    <col min="43" max="43" width="2.36328125" style="1" hidden="1" customWidth="1"/>
    <col min="44" max="44" width="6.08984375" style="1" hidden="1" customWidth="1"/>
    <col min="45" max="45" width="9.7265625" style="1" hidden="1" customWidth="1"/>
    <col min="46" max="47" width="12.90625" style="1" hidden="1" customWidth="1"/>
    <col min="48" max="48" width="10.36328125" style="1" hidden="1" customWidth="1"/>
    <col min="49" max="49" width="13.90625" style="1" hidden="1" customWidth="1"/>
    <col min="50" max="50" width="13.7265625" style="1" hidden="1" customWidth="1"/>
    <col min="51" max="51" width="3.36328125" style="1" hidden="1" customWidth="1"/>
    <col min="52" max="52" width="11.6328125" style="1" hidden="1" customWidth="1"/>
    <col min="53" max="53" width="12.90625" style="1" hidden="1" customWidth="1"/>
    <col min="54" max="54" width="10.36328125" style="1" hidden="1" customWidth="1"/>
    <col min="55" max="55" width="14" style="1" hidden="1" customWidth="1"/>
    <col min="56" max="56" width="13.7265625" style="1" hidden="1" customWidth="1"/>
    <col min="57" max="57" width="1.08984375" style="21" hidden="1" customWidth="1"/>
    <col min="58" max="58" width="5.453125" style="1" hidden="1" customWidth="1"/>
    <col min="59" max="59" width="10.08984375" style="1" hidden="1" customWidth="1"/>
    <col min="60" max="60" width="13.7265625" style="1" hidden="1" customWidth="1"/>
    <col min="61" max="61" width="6.90625" style="1" hidden="1" customWidth="1"/>
    <col min="62" max="62" width="3.453125" style="1" hidden="1" customWidth="1"/>
    <col min="63" max="63" width="6.453125" style="1" hidden="1" customWidth="1"/>
    <col min="64" max="64" width="1.7265625" style="1" hidden="1" customWidth="1"/>
    <col min="65" max="65" width="6.453125" style="1" hidden="1" customWidth="1"/>
    <col min="66" max="66" width="10.26953125" style="1" hidden="1" customWidth="1"/>
    <col min="67" max="67" width="11.6328125" style="1" hidden="1" customWidth="1"/>
    <col min="68" max="68" width="12.08984375" style="1" hidden="1" customWidth="1"/>
    <col min="69" max="69" width="9.90625" style="1" hidden="1" customWidth="1"/>
    <col min="70" max="70" width="14.26953125" style="1" hidden="1" customWidth="1"/>
    <col min="71" max="71" width="14.90625" style="1" hidden="1" customWidth="1"/>
    <col min="72" max="72" width="11.6328125" style="1" hidden="1" customWidth="1"/>
    <col min="73" max="73" width="12.36328125" style="1" hidden="1" customWidth="1"/>
    <col min="74" max="74" width="9.90625" style="1" hidden="1" customWidth="1"/>
    <col min="75" max="75" width="13" style="1" hidden="1" customWidth="1"/>
    <col min="76" max="76" width="14.453125" style="1" hidden="1" customWidth="1"/>
    <col min="77" max="77" width="11.453125" style="1" hidden="1" customWidth="1"/>
    <col min="78" max="78" width="11.7265625" style="1" hidden="1" customWidth="1"/>
    <col min="79" max="79" width="11.26953125" style="1" hidden="1" customWidth="1"/>
    <col min="80" max="80" width="13.6328125" style="1" hidden="1" customWidth="1"/>
    <col min="81" max="81" width="13.7265625" style="1" hidden="1" customWidth="1"/>
    <col min="82" max="82" width="8.08984375" style="1" hidden="1" customWidth="1"/>
    <col min="83" max="83" width="7" style="21" hidden="1" customWidth="1"/>
    <col min="84" max="84" width="6.36328125" style="21" hidden="1" customWidth="1"/>
    <col min="85" max="85" width="1" style="21" hidden="1" customWidth="1"/>
    <col min="86" max="86" width="13.90625" style="1" hidden="1" customWidth="1"/>
    <col min="87" max="87" width="11.90625" style="1" hidden="1" customWidth="1"/>
    <col min="88" max="88" width="3.7265625" style="1" hidden="1" customWidth="1"/>
    <col min="89" max="89" width="2.7265625" style="1" hidden="1" customWidth="1"/>
    <col min="90" max="90" width="10.08984375" style="1" hidden="1" customWidth="1"/>
    <col min="91" max="91" width="10.90625" style="1" hidden="1" customWidth="1"/>
    <col min="92" max="92" width="4.36328125" style="1" hidden="1" customWidth="1"/>
    <col min="93" max="93" width="0.90625" style="1" customWidth="1"/>
    <col min="94" max="94" width="4.90625" style="1" customWidth="1"/>
    <col min="95" max="95" width="6.26953125" style="1" customWidth="1"/>
    <col min="96" max="96" width="1.7265625" style="1" customWidth="1"/>
    <col min="97" max="97" width="6.26953125" style="1" customWidth="1"/>
    <col min="98" max="98" width="11.7265625" style="1" customWidth="1"/>
    <col min="99" max="99" width="15.453125" style="1" customWidth="1"/>
    <col min="100" max="100" width="12.6328125" style="1" customWidth="1"/>
    <col min="101" max="102" width="13" style="1" customWidth="1"/>
    <col min="103" max="103" width="13.6328125" style="1" bestFit="1" customWidth="1"/>
    <col min="104" max="104" width="12.36328125" style="1" customWidth="1"/>
    <col min="105" max="105" width="12.26953125" style="1" customWidth="1"/>
    <col min="106" max="106" width="13.6328125" style="1" bestFit="1" customWidth="1"/>
    <col min="107" max="107" width="13.08984375" style="1" customWidth="1"/>
    <col min="108" max="108" width="1.26953125" style="1" customWidth="1"/>
    <col min="109" max="109" width="16.36328125" style="1" bestFit="1" customWidth="1"/>
    <col min="110" max="110" width="7" style="1" customWidth="1"/>
    <col min="111" max="111" width="9" style="1"/>
    <col min="112" max="112" width="13.26953125" style="1" customWidth="1"/>
    <col min="113" max="16384" width="9" style="1"/>
  </cols>
  <sheetData>
    <row r="1" spans="1:113" ht="18" customHeight="1" x14ac:dyDescent="0.2">
      <c r="AD1" s="812" t="s">
        <v>78</v>
      </c>
      <c r="AE1" s="813"/>
      <c r="BR1" s="812"/>
      <c r="BS1" s="813"/>
      <c r="CB1" s="812"/>
      <c r="CC1" s="813"/>
      <c r="CD1" s="92"/>
      <c r="CE1" s="276"/>
      <c r="CF1" s="276"/>
      <c r="CG1" s="276"/>
      <c r="CV1" s="818" t="s">
        <v>133</v>
      </c>
      <c r="CW1" s="819"/>
      <c r="CX1" s="819"/>
      <c r="CY1" s="819"/>
      <c r="CZ1" s="819"/>
      <c r="DA1" s="819"/>
      <c r="DB1" s="819"/>
      <c r="DC1" s="819"/>
      <c r="DD1" s="819"/>
      <c r="DE1" s="819"/>
    </row>
    <row r="2" spans="1:113" ht="9" customHeight="1" x14ac:dyDescent="0.2">
      <c r="AD2" s="391"/>
      <c r="AE2" s="392"/>
      <c r="BR2" s="391"/>
      <c r="BS2" s="392"/>
      <c r="CB2" s="391"/>
      <c r="CC2" s="392"/>
      <c r="CD2" s="92"/>
      <c r="CE2" s="276"/>
      <c r="CF2" s="276"/>
      <c r="CG2" s="276"/>
      <c r="CV2" s="394"/>
      <c r="CW2" s="394"/>
      <c r="CX2" s="408"/>
      <c r="CY2" s="394"/>
      <c r="CZ2" s="394"/>
      <c r="DA2" s="394"/>
      <c r="DB2" s="406"/>
      <c r="DC2" s="394"/>
      <c r="DE2" s="396"/>
    </row>
    <row r="3" spans="1:113" ht="9" customHeight="1" x14ac:dyDescent="0.2">
      <c r="AD3" s="391"/>
      <c r="AE3" s="392"/>
      <c r="BR3" s="391"/>
      <c r="BS3" s="392"/>
      <c r="CB3" s="391"/>
      <c r="CC3" s="392"/>
      <c r="CD3" s="92"/>
      <c r="CE3" s="276"/>
      <c r="CF3" s="276"/>
      <c r="CG3" s="276"/>
      <c r="CV3" s="394"/>
      <c r="CW3" s="394"/>
      <c r="CX3" s="408"/>
      <c r="CY3" s="394"/>
      <c r="CZ3" s="394"/>
      <c r="DA3" s="394"/>
      <c r="DB3" s="406"/>
      <c r="DC3" s="394"/>
      <c r="DE3" s="396"/>
    </row>
    <row r="4" spans="1:113" ht="21.75" customHeight="1" x14ac:dyDescent="0.2">
      <c r="A4" s="2" t="s">
        <v>25</v>
      </c>
      <c r="S4" s="128"/>
      <c r="T4" s="150"/>
      <c r="V4" s="102" t="s">
        <v>45</v>
      </c>
      <c r="AO4" s="2" t="s">
        <v>25</v>
      </c>
      <c r="BG4" s="128"/>
      <c r="BH4" s="150"/>
      <c r="BJ4" s="102" t="s">
        <v>108</v>
      </c>
      <c r="BZ4" s="801" t="s">
        <v>109</v>
      </c>
      <c r="CA4" s="801"/>
      <c r="CB4" s="802"/>
      <c r="CL4" s="128"/>
      <c r="CM4" s="150"/>
      <c r="CP4" s="2" t="s">
        <v>144</v>
      </c>
    </row>
    <row r="5" spans="1:113" ht="13.5" customHeight="1" x14ac:dyDescent="0.2">
      <c r="A5" s="2"/>
      <c r="S5" s="128"/>
      <c r="T5" s="150"/>
      <c r="V5" s="102"/>
      <c r="AO5" s="2"/>
      <c r="BG5" s="128"/>
      <c r="BH5" s="150"/>
      <c r="BJ5" s="102"/>
      <c r="BZ5" s="395"/>
      <c r="CA5" s="395"/>
      <c r="CB5" s="92"/>
      <c r="CL5" s="128"/>
      <c r="CM5" s="150"/>
      <c r="CP5" s="2"/>
    </row>
    <row r="6" spans="1:113" ht="15.75" customHeight="1" thickBot="1" x14ac:dyDescent="0.25">
      <c r="A6" s="2"/>
      <c r="P6" s="52" t="s">
        <v>7</v>
      </c>
      <c r="T6" s="130"/>
      <c r="V6" s="2"/>
      <c r="AE6" s="52" t="s">
        <v>7</v>
      </c>
      <c r="AO6" s="2"/>
      <c r="BD6" s="52" t="s">
        <v>7</v>
      </c>
      <c r="BH6" s="130"/>
      <c r="BJ6" s="2"/>
      <c r="BS6" s="52"/>
      <c r="BT6" s="128"/>
      <c r="BX6" s="52"/>
      <c r="CC6" s="52" t="s">
        <v>7</v>
      </c>
      <c r="CD6" s="52"/>
      <c r="CE6" s="277"/>
      <c r="CF6" s="277"/>
      <c r="CG6" s="277"/>
      <c r="CM6" s="130"/>
      <c r="CP6" s="2"/>
      <c r="DC6" s="345" t="s">
        <v>7</v>
      </c>
    </row>
    <row r="7" spans="1:113" ht="33" customHeight="1" x14ac:dyDescent="0.2">
      <c r="A7" s="36"/>
      <c r="B7" s="37"/>
      <c r="C7" s="38"/>
      <c r="D7" s="39"/>
      <c r="E7" s="40"/>
      <c r="F7" s="803" t="s">
        <v>14</v>
      </c>
      <c r="G7" s="804"/>
      <c r="H7" s="804"/>
      <c r="I7" s="804"/>
      <c r="J7" s="805"/>
      <c r="K7" s="73"/>
      <c r="L7" s="22" t="s">
        <v>15</v>
      </c>
      <c r="M7" s="22"/>
      <c r="N7" s="22"/>
      <c r="O7" s="22"/>
      <c r="P7" s="23"/>
      <c r="T7" s="130"/>
      <c r="V7" s="36"/>
      <c r="W7" s="37"/>
      <c r="X7" s="38"/>
      <c r="Y7" s="39"/>
      <c r="Z7" s="37"/>
      <c r="AA7" s="133" t="s">
        <v>36</v>
      </c>
      <c r="AB7" s="22"/>
      <c r="AC7" s="22"/>
      <c r="AD7" s="22"/>
      <c r="AE7" s="23"/>
      <c r="AI7" s="170" t="s">
        <v>36</v>
      </c>
      <c r="AJ7" s="165"/>
      <c r="AK7" s="165"/>
      <c r="AL7" s="165"/>
      <c r="AM7" s="166"/>
      <c r="AO7" s="36"/>
      <c r="AP7" s="37"/>
      <c r="AQ7" s="38"/>
      <c r="AR7" s="39"/>
      <c r="AS7" s="40"/>
      <c r="AT7" s="803" t="s">
        <v>14</v>
      </c>
      <c r="AU7" s="804"/>
      <c r="AV7" s="804"/>
      <c r="AW7" s="804"/>
      <c r="AX7" s="805"/>
      <c r="AY7" s="73"/>
      <c r="AZ7" s="22" t="s">
        <v>15</v>
      </c>
      <c r="BA7" s="22"/>
      <c r="BB7" s="22"/>
      <c r="BC7" s="22"/>
      <c r="BD7" s="23"/>
      <c r="BH7" s="130"/>
      <c r="BJ7" s="217"/>
      <c r="BK7" s="218"/>
      <c r="BL7" s="219"/>
      <c r="BM7" s="220"/>
      <c r="BN7" s="218"/>
      <c r="BO7" s="806" t="s">
        <v>92</v>
      </c>
      <c r="BP7" s="807"/>
      <c r="BQ7" s="807"/>
      <c r="BR7" s="807"/>
      <c r="BS7" s="807"/>
      <c r="BT7" s="314" t="s">
        <v>110</v>
      </c>
      <c r="BU7" s="221"/>
      <c r="BV7" s="221"/>
      <c r="BW7" s="221"/>
      <c r="BX7" s="223"/>
      <c r="BY7" s="222" t="s">
        <v>91</v>
      </c>
      <c r="BZ7" s="221"/>
      <c r="CA7" s="221"/>
      <c r="CB7" s="221"/>
      <c r="CC7" s="223"/>
      <c r="CD7" s="808" t="s">
        <v>105</v>
      </c>
      <c r="CE7" s="794" t="s">
        <v>104</v>
      </c>
      <c r="CF7" s="796" t="s">
        <v>107</v>
      </c>
      <c r="CG7" s="296"/>
      <c r="CM7" s="130"/>
      <c r="CP7" s="575"/>
      <c r="CQ7" s="378"/>
      <c r="CR7" s="379"/>
      <c r="CS7" s="380"/>
      <c r="CT7" s="378"/>
      <c r="CU7" s="461"/>
      <c r="CV7" s="820" t="s">
        <v>3</v>
      </c>
      <c r="CW7" s="821"/>
      <c r="CX7" s="822"/>
      <c r="CY7" s="820" t="s">
        <v>131</v>
      </c>
      <c r="CZ7" s="821"/>
      <c r="DA7" s="821"/>
      <c r="DB7" s="821"/>
      <c r="DC7" s="822"/>
      <c r="DD7" s="384"/>
      <c r="DE7" s="823" t="s">
        <v>134</v>
      </c>
    </row>
    <row r="8" spans="1:113" ht="40.5" customHeight="1" thickBot="1" x14ac:dyDescent="0.25">
      <c r="A8" s="41" t="s">
        <v>0</v>
      </c>
      <c r="B8" s="42"/>
      <c r="C8" s="43" t="s">
        <v>1</v>
      </c>
      <c r="D8" s="44"/>
      <c r="E8" s="45" t="s">
        <v>24</v>
      </c>
      <c r="F8" s="46" t="s">
        <v>23</v>
      </c>
      <c r="G8" s="46" t="s">
        <v>2</v>
      </c>
      <c r="H8" s="46" t="s">
        <v>6</v>
      </c>
      <c r="I8" s="46" t="s">
        <v>3</v>
      </c>
      <c r="J8" s="61" t="s">
        <v>4</v>
      </c>
      <c r="K8" s="74"/>
      <c r="L8" s="50" t="s">
        <v>23</v>
      </c>
      <c r="M8" s="50" t="s">
        <v>2</v>
      </c>
      <c r="N8" s="50" t="s">
        <v>6</v>
      </c>
      <c r="O8" s="50" t="s">
        <v>3</v>
      </c>
      <c r="P8" s="51" t="s">
        <v>4</v>
      </c>
      <c r="V8" s="41" t="s">
        <v>0</v>
      </c>
      <c r="W8" s="788" t="s">
        <v>35</v>
      </c>
      <c r="X8" s="789"/>
      <c r="Y8" s="790"/>
      <c r="Z8" s="42" t="s">
        <v>24</v>
      </c>
      <c r="AA8" s="134" t="s">
        <v>23</v>
      </c>
      <c r="AB8" s="50" t="s">
        <v>2</v>
      </c>
      <c r="AC8" s="50" t="s">
        <v>6</v>
      </c>
      <c r="AD8" s="50" t="s">
        <v>3</v>
      </c>
      <c r="AE8" s="51" t="s">
        <v>4</v>
      </c>
      <c r="AI8" s="171" t="s">
        <v>23</v>
      </c>
      <c r="AJ8" s="167" t="s">
        <v>2</v>
      </c>
      <c r="AK8" s="167" t="s">
        <v>6</v>
      </c>
      <c r="AL8" s="167" t="s">
        <v>3</v>
      </c>
      <c r="AM8" s="168" t="s">
        <v>4</v>
      </c>
      <c r="AO8" s="41" t="s">
        <v>0</v>
      </c>
      <c r="AP8" s="42"/>
      <c r="AQ8" s="43" t="s">
        <v>1</v>
      </c>
      <c r="AR8" s="44"/>
      <c r="AS8" s="45" t="s">
        <v>24</v>
      </c>
      <c r="AT8" s="46" t="s">
        <v>23</v>
      </c>
      <c r="AU8" s="46" t="s">
        <v>2</v>
      </c>
      <c r="AV8" s="46" t="s">
        <v>6</v>
      </c>
      <c r="AW8" s="46" t="s">
        <v>3</v>
      </c>
      <c r="AX8" s="61" t="s">
        <v>4</v>
      </c>
      <c r="AY8" s="74"/>
      <c r="AZ8" s="50" t="s">
        <v>23</v>
      </c>
      <c r="BA8" s="50" t="s">
        <v>2</v>
      </c>
      <c r="BB8" s="50" t="s">
        <v>6</v>
      </c>
      <c r="BC8" s="50" t="s">
        <v>3</v>
      </c>
      <c r="BD8" s="51" t="s">
        <v>4</v>
      </c>
      <c r="BJ8" s="224" t="s">
        <v>0</v>
      </c>
      <c r="BK8" s="791" t="s">
        <v>35</v>
      </c>
      <c r="BL8" s="792"/>
      <c r="BM8" s="793"/>
      <c r="BN8" s="225" t="s">
        <v>24</v>
      </c>
      <c r="BO8" s="226" t="s">
        <v>23</v>
      </c>
      <c r="BP8" s="227" t="s">
        <v>2</v>
      </c>
      <c r="BQ8" s="227" t="s">
        <v>6</v>
      </c>
      <c r="BR8" s="227" t="s">
        <v>3</v>
      </c>
      <c r="BS8" s="228" t="s">
        <v>4</v>
      </c>
      <c r="BT8" s="229" t="s">
        <v>23</v>
      </c>
      <c r="BU8" s="227" t="s">
        <v>2</v>
      </c>
      <c r="BV8" s="227" t="s">
        <v>6</v>
      </c>
      <c r="BW8" s="227" t="s">
        <v>3</v>
      </c>
      <c r="BX8" s="230" t="s">
        <v>4</v>
      </c>
      <c r="BY8" s="229" t="s">
        <v>23</v>
      </c>
      <c r="BZ8" s="227" t="s">
        <v>2</v>
      </c>
      <c r="CA8" s="227" t="s">
        <v>6</v>
      </c>
      <c r="CB8" s="227" t="s">
        <v>3</v>
      </c>
      <c r="CC8" s="230" t="s">
        <v>4</v>
      </c>
      <c r="CD8" s="809"/>
      <c r="CE8" s="795"/>
      <c r="CF8" s="797"/>
      <c r="CG8" s="296"/>
      <c r="CP8" s="533" t="s">
        <v>0</v>
      </c>
      <c r="CQ8" s="381"/>
      <c r="CR8" s="382" t="s">
        <v>1</v>
      </c>
      <c r="CS8" s="383"/>
      <c r="CT8" s="381" t="s">
        <v>24</v>
      </c>
      <c r="CU8" s="462" t="s">
        <v>153</v>
      </c>
      <c r="CV8" s="419" t="s">
        <v>130</v>
      </c>
      <c r="CW8" s="420" t="s">
        <v>126</v>
      </c>
      <c r="CX8" s="418" t="s">
        <v>13</v>
      </c>
      <c r="CY8" s="423" t="s">
        <v>127</v>
      </c>
      <c r="CZ8" s="407" t="s">
        <v>128</v>
      </c>
      <c r="DA8" s="424" t="s">
        <v>129</v>
      </c>
      <c r="DB8" s="407" t="s">
        <v>132</v>
      </c>
      <c r="DC8" s="418" t="s">
        <v>13</v>
      </c>
      <c r="DD8" s="384"/>
      <c r="DE8" s="824"/>
      <c r="DH8" s="30"/>
    </row>
    <row r="9" spans="1:113" ht="48" customHeight="1" x14ac:dyDescent="0.2">
      <c r="A9" s="26" t="s">
        <v>19</v>
      </c>
      <c r="B9" s="27">
        <v>41734</v>
      </c>
      <c r="C9" s="28" t="s">
        <v>12</v>
      </c>
      <c r="D9" s="29">
        <v>41736</v>
      </c>
      <c r="E9" s="109" t="s">
        <v>20</v>
      </c>
      <c r="F9" s="110">
        <v>63575000</v>
      </c>
      <c r="G9" s="62">
        <v>276768000</v>
      </c>
      <c r="H9" s="62">
        <v>1502000</v>
      </c>
      <c r="I9" s="62">
        <v>273002000</v>
      </c>
      <c r="J9" s="62">
        <f t="shared" ref="J9:J25" si="0">SUM(F9:I9)</f>
        <v>614847000</v>
      </c>
      <c r="K9" s="798" t="s">
        <v>37</v>
      </c>
      <c r="L9" s="34">
        <v>65564000</v>
      </c>
      <c r="M9" s="34">
        <v>421357200</v>
      </c>
      <c r="N9" s="34">
        <v>1972500</v>
      </c>
      <c r="O9" s="34">
        <v>516022500</v>
      </c>
      <c r="P9" s="35">
        <f t="shared" ref="P9:P25" si="1">SUM(L9:O9)</f>
        <v>1004916200</v>
      </c>
      <c r="S9" s="782" t="s">
        <v>58</v>
      </c>
      <c r="T9" s="782"/>
      <c r="U9" s="101"/>
      <c r="V9" s="142" t="s">
        <v>84</v>
      </c>
      <c r="W9" s="27"/>
      <c r="X9" s="28"/>
      <c r="Y9" s="29"/>
      <c r="Z9" s="109" t="s">
        <v>20</v>
      </c>
      <c r="AA9" s="135">
        <f>ROUND(L9*$T$25,-3)+3328700</f>
        <v>58795700</v>
      </c>
      <c r="AB9" s="105" t="e">
        <f>ROUND(M9*#REF!,-3)+21299200</f>
        <v>#REF!</v>
      </c>
      <c r="AC9" s="105">
        <f>ROUND(N9,-3)+222900</f>
        <v>2195900</v>
      </c>
      <c r="AD9" s="105" t="e">
        <f>ROUND(O9*#REF!*1.06,-3)+29875700</f>
        <v>#REF!</v>
      </c>
      <c r="AE9" s="106" t="e">
        <f>SUM(AA9:AD9)</f>
        <v>#REF!</v>
      </c>
      <c r="AH9" s="172" t="s">
        <v>71</v>
      </c>
      <c r="AI9" s="176" t="e">
        <f>AA9+AA10+AA12+#REF!</f>
        <v>#REF!</v>
      </c>
      <c r="AJ9" s="177" t="e">
        <f>AB9+AB10+AB12+#REF!</f>
        <v>#REF!</v>
      </c>
      <c r="AK9" s="177" t="e">
        <f>AC9+AC10+AC12+#REF!</f>
        <v>#REF!</v>
      </c>
      <c r="AL9" s="177" t="e">
        <f>AD9+AD10+AD12+#REF!</f>
        <v>#REF!</v>
      </c>
      <c r="AM9" s="178" t="e">
        <f t="shared" ref="AM9:AM16" si="2">SUM(AI9:AL9)</f>
        <v>#REF!</v>
      </c>
      <c r="AO9" s="26" t="s">
        <v>19</v>
      </c>
      <c r="AP9" s="27">
        <v>41734</v>
      </c>
      <c r="AQ9" s="28" t="s">
        <v>12</v>
      </c>
      <c r="AR9" s="29">
        <v>41736</v>
      </c>
      <c r="AS9" s="109" t="s">
        <v>20</v>
      </c>
      <c r="AT9" s="110">
        <v>63575000</v>
      </c>
      <c r="AU9" s="62">
        <v>276768000</v>
      </c>
      <c r="AV9" s="62">
        <v>1502000</v>
      </c>
      <c r="AW9" s="62">
        <v>273002000</v>
      </c>
      <c r="AX9" s="62">
        <f t="shared" ref="AX9:AX25" si="3">SUM(AT9:AW9)</f>
        <v>614847000</v>
      </c>
      <c r="AY9" s="798" t="s">
        <v>37</v>
      </c>
      <c r="AZ9" s="34">
        <v>65564000</v>
      </c>
      <c r="BA9" s="34">
        <v>421357200</v>
      </c>
      <c r="BB9" s="34">
        <v>1972500</v>
      </c>
      <c r="BC9" s="34">
        <v>516022500</v>
      </c>
      <c r="BD9" s="35">
        <f t="shared" ref="BD9:BD18" si="4">SUM(AZ9:BC9)</f>
        <v>1004916200</v>
      </c>
      <c r="BG9" s="782" t="s">
        <v>58</v>
      </c>
      <c r="BH9" s="782"/>
      <c r="BI9" s="101"/>
      <c r="BJ9" s="237" t="s">
        <v>84</v>
      </c>
      <c r="BK9" s="238">
        <v>42104</v>
      </c>
      <c r="BL9" s="239" t="s">
        <v>12</v>
      </c>
      <c r="BM9" s="240">
        <f t="shared" ref="BM9:BM22" si="5">BK9+2</f>
        <v>42106</v>
      </c>
      <c r="BN9" s="241" t="s">
        <v>20</v>
      </c>
      <c r="BO9" s="242">
        <v>58795700</v>
      </c>
      <c r="BP9" s="243">
        <v>450241200</v>
      </c>
      <c r="BQ9" s="243">
        <v>2195900</v>
      </c>
      <c r="BR9" s="243">
        <v>592721700</v>
      </c>
      <c r="BS9" s="244">
        <f>SUM(BO9:BR9)</f>
        <v>1103954500</v>
      </c>
      <c r="BT9" s="245">
        <v>43399400</v>
      </c>
      <c r="BU9" s="243">
        <v>350900000</v>
      </c>
      <c r="BV9" s="243">
        <v>1111700</v>
      </c>
      <c r="BW9" s="243">
        <v>472164700</v>
      </c>
      <c r="BX9" s="246">
        <f t="shared" ref="BX9:BX22" si="6">SUM(BT9:BW9)</f>
        <v>867575800</v>
      </c>
      <c r="BY9" s="245">
        <f t="shared" ref="BY9:CB22" si="7">BT9-+BO9</f>
        <v>-15396300</v>
      </c>
      <c r="BZ9" s="243">
        <f t="shared" si="7"/>
        <v>-99341200</v>
      </c>
      <c r="CA9" s="243">
        <f t="shared" si="7"/>
        <v>-1084200</v>
      </c>
      <c r="CB9" s="243">
        <f t="shared" si="7"/>
        <v>-120557000</v>
      </c>
      <c r="CC9" s="246">
        <f t="shared" ref="CC9:CC22" si="8">SUM(BY9:CB9)</f>
        <v>-236378700</v>
      </c>
      <c r="CD9" s="246">
        <v>176</v>
      </c>
      <c r="CE9" s="271" t="s">
        <v>94</v>
      </c>
      <c r="CF9" s="272" t="s">
        <v>93</v>
      </c>
      <c r="CG9" s="297"/>
      <c r="CH9" s="304" t="s">
        <v>102</v>
      </c>
      <c r="CI9" s="304" t="s">
        <v>103</v>
      </c>
      <c r="CL9" s="782" t="s">
        <v>120</v>
      </c>
      <c r="CM9" s="782"/>
      <c r="CN9" s="101"/>
      <c r="CO9" s="101"/>
      <c r="CP9" s="142" t="s">
        <v>155</v>
      </c>
      <c r="CQ9" s="369">
        <v>44666</v>
      </c>
      <c r="CR9" s="370" t="s">
        <v>12</v>
      </c>
      <c r="CS9" s="371">
        <f>CQ9+2</f>
        <v>44668</v>
      </c>
      <c r="CT9" s="524" t="s">
        <v>146</v>
      </c>
      <c r="CU9" s="467" t="s">
        <v>167</v>
      </c>
      <c r="CV9" s="210">
        <f>'1-1'!F18</f>
        <v>5909200</v>
      </c>
      <c r="CW9" s="397">
        <f>'1-1'!F39</f>
        <v>35586500</v>
      </c>
      <c r="CX9" s="106">
        <f>SUM(CV9:CW9)</f>
        <v>41495700</v>
      </c>
      <c r="CY9" s="410">
        <f>'1-1'!F11</f>
        <v>60608900</v>
      </c>
      <c r="CZ9" s="105">
        <f>'1-1'!F8</f>
        <v>95141500</v>
      </c>
      <c r="DA9" s="105">
        <f>'1-1'!F9</f>
        <v>76291600</v>
      </c>
      <c r="DB9" s="105">
        <f>'1-1'!F12</f>
        <v>162243600</v>
      </c>
      <c r="DC9" s="106">
        <f>SUM(CY9:DB9)</f>
        <v>394285600</v>
      </c>
      <c r="DE9" s="401">
        <f>CX9+DC9</f>
        <v>435781300</v>
      </c>
      <c r="DH9" s="47"/>
      <c r="DI9" s="47"/>
    </row>
    <row r="10" spans="1:113" ht="48" customHeight="1" x14ac:dyDescent="0.2">
      <c r="A10" s="24" t="s">
        <v>38</v>
      </c>
      <c r="B10" s="3">
        <v>41772</v>
      </c>
      <c r="C10" s="4" t="s">
        <v>12</v>
      </c>
      <c r="D10" s="5">
        <v>41774</v>
      </c>
      <c r="E10" s="111" t="s">
        <v>21</v>
      </c>
      <c r="F10" s="81">
        <v>37188000</v>
      </c>
      <c r="G10" s="80">
        <v>173001000</v>
      </c>
      <c r="H10" s="80">
        <v>1203000</v>
      </c>
      <c r="I10" s="82">
        <v>123056000</v>
      </c>
      <c r="J10" s="63">
        <f t="shared" si="0"/>
        <v>334448000</v>
      </c>
      <c r="K10" s="799"/>
      <c r="L10" s="6">
        <v>37184100</v>
      </c>
      <c r="M10" s="6">
        <v>248598800</v>
      </c>
      <c r="N10" s="6">
        <v>1756500</v>
      </c>
      <c r="O10" s="6">
        <v>284327100</v>
      </c>
      <c r="P10" s="7">
        <f t="shared" si="1"/>
        <v>571866500</v>
      </c>
      <c r="Q10" s="53"/>
      <c r="S10" s="93"/>
      <c r="T10" s="94" t="s">
        <v>60</v>
      </c>
      <c r="U10" s="101"/>
      <c r="V10" s="140" t="s">
        <v>85</v>
      </c>
      <c r="W10" s="3"/>
      <c r="X10" s="4"/>
      <c r="Y10" s="5"/>
      <c r="Z10" s="111" t="s">
        <v>21</v>
      </c>
      <c r="AA10" s="107">
        <f>ROUND(L10*$T$25,-3)+3328700</f>
        <v>34786700</v>
      </c>
      <c r="AB10" s="6" t="e">
        <f>ROUND(M10*#REF!,-3)+21299200</f>
        <v>#REF!</v>
      </c>
      <c r="AC10" s="6">
        <f>ROUND(N10,-3)+222900</f>
        <v>1979900</v>
      </c>
      <c r="AD10" s="6" t="e">
        <f>ROUND(O10*#REF!*1.06,-3)+29875700</f>
        <v>#REF!</v>
      </c>
      <c r="AE10" s="7" t="e">
        <f>SUM(AA10:AD10)</f>
        <v>#REF!</v>
      </c>
      <c r="AH10" s="174" t="s">
        <v>72</v>
      </c>
      <c r="AI10" s="179">
        <f>AA14</f>
        <v>50636000</v>
      </c>
      <c r="AJ10" s="180">
        <f>AB14</f>
        <v>241758000</v>
      </c>
      <c r="AK10" s="180">
        <f>AC14</f>
        <v>1120000</v>
      </c>
      <c r="AL10" s="180">
        <f>AD14</f>
        <v>1064368000</v>
      </c>
      <c r="AM10" s="181">
        <f t="shared" si="2"/>
        <v>1357882000</v>
      </c>
      <c r="AO10" s="24" t="s">
        <v>38</v>
      </c>
      <c r="AP10" s="3">
        <v>41772</v>
      </c>
      <c r="AQ10" s="4" t="s">
        <v>12</v>
      </c>
      <c r="AR10" s="5">
        <v>41774</v>
      </c>
      <c r="AS10" s="111" t="s">
        <v>21</v>
      </c>
      <c r="AT10" s="81">
        <v>37188000</v>
      </c>
      <c r="AU10" s="80">
        <v>173001000</v>
      </c>
      <c r="AV10" s="80">
        <v>1203000</v>
      </c>
      <c r="AW10" s="82">
        <v>123056000</v>
      </c>
      <c r="AX10" s="63">
        <f t="shared" si="3"/>
        <v>334448000</v>
      </c>
      <c r="AY10" s="799"/>
      <c r="AZ10" s="6">
        <v>37184100</v>
      </c>
      <c r="BA10" s="6">
        <v>248598800</v>
      </c>
      <c r="BB10" s="6">
        <v>1756500</v>
      </c>
      <c r="BC10" s="6">
        <v>284327100</v>
      </c>
      <c r="BD10" s="7">
        <f t="shared" si="4"/>
        <v>571866500</v>
      </c>
      <c r="BE10" s="53"/>
      <c r="BG10" s="93"/>
      <c r="BH10" s="94" t="s">
        <v>60</v>
      </c>
      <c r="BI10" s="101"/>
      <c r="BJ10" s="140" t="s">
        <v>85</v>
      </c>
      <c r="BK10" s="3">
        <v>42111</v>
      </c>
      <c r="BL10" s="4" t="s">
        <v>12</v>
      </c>
      <c r="BM10" s="5">
        <f t="shared" si="5"/>
        <v>42113</v>
      </c>
      <c r="BN10" s="202" t="s">
        <v>90</v>
      </c>
      <c r="BO10" s="107">
        <v>34786700</v>
      </c>
      <c r="BP10" s="6">
        <v>274373200</v>
      </c>
      <c r="BQ10" s="6">
        <v>1979900</v>
      </c>
      <c r="BR10" s="6">
        <v>340002700</v>
      </c>
      <c r="BS10" s="203">
        <f t="shared" ref="BS10:BS22" si="9">SUM(BO10:BR10)</f>
        <v>651142500</v>
      </c>
      <c r="BT10" s="211">
        <v>35390200</v>
      </c>
      <c r="BU10" s="6">
        <v>114806900</v>
      </c>
      <c r="BV10" s="6">
        <v>640700</v>
      </c>
      <c r="BW10" s="6">
        <v>117065000</v>
      </c>
      <c r="BX10" s="7">
        <f t="shared" si="6"/>
        <v>267902800</v>
      </c>
      <c r="BY10" s="211">
        <f t="shared" si="7"/>
        <v>603500</v>
      </c>
      <c r="BZ10" s="6">
        <f t="shared" si="7"/>
        <v>-159566300</v>
      </c>
      <c r="CA10" s="6">
        <f t="shared" si="7"/>
        <v>-1339200</v>
      </c>
      <c r="CB10" s="6">
        <f t="shared" si="7"/>
        <v>-222937700</v>
      </c>
      <c r="CC10" s="7">
        <f t="shared" si="8"/>
        <v>-383239700</v>
      </c>
      <c r="CD10" s="7">
        <v>46</v>
      </c>
      <c r="CE10" s="273" t="s">
        <v>95</v>
      </c>
      <c r="CF10" s="275" t="s">
        <v>93</v>
      </c>
      <c r="CG10" s="297"/>
      <c r="CH10" s="305" t="e">
        <f>BW10+BW12+BW14+#REF!+#REF!</f>
        <v>#REF!</v>
      </c>
      <c r="CI10" s="305" t="e">
        <f>CD10+CD12+CD14+#REF!+#REF!</f>
        <v>#REF!</v>
      </c>
      <c r="CL10" s="93"/>
      <c r="CM10" s="94" t="s">
        <v>60</v>
      </c>
      <c r="CN10" s="101"/>
      <c r="CO10" s="101"/>
      <c r="CP10" s="140" t="s">
        <v>38</v>
      </c>
      <c r="CQ10" s="355">
        <v>44673</v>
      </c>
      <c r="CR10" s="372" t="s">
        <v>12</v>
      </c>
      <c r="CS10" s="373">
        <f t="shared" ref="CS10:CS15" si="10">CQ10+2</f>
        <v>44675</v>
      </c>
      <c r="CT10" s="202" t="s">
        <v>148</v>
      </c>
      <c r="CU10" s="468" t="s">
        <v>168</v>
      </c>
      <c r="CV10" s="211">
        <f>'２'!F37</f>
        <v>103193200</v>
      </c>
      <c r="CW10" s="398">
        <f>'２'!F101</f>
        <v>172402000</v>
      </c>
      <c r="CX10" s="7">
        <f t="shared" ref="CX10:CX26" si="11">SUM(CV10:CW10)</f>
        <v>275595200</v>
      </c>
      <c r="CY10" s="411">
        <f>'２'!F11</f>
        <v>123886600</v>
      </c>
      <c r="CZ10" s="6">
        <f>'２'!F8</f>
        <v>193757300</v>
      </c>
      <c r="DA10" s="398">
        <f>'２'!F9</f>
        <v>144018200</v>
      </c>
      <c r="DB10" s="11">
        <f>'２'!F12</f>
        <v>325424800</v>
      </c>
      <c r="DC10" s="7">
        <f t="shared" ref="DC10:DC26" si="12">SUM(CY10:DB10)</f>
        <v>787086900</v>
      </c>
      <c r="DE10" s="402">
        <f t="shared" ref="DE10:DE26" si="13">CX10+DC10</f>
        <v>1062682100</v>
      </c>
      <c r="DH10" s="47"/>
      <c r="DI10" s="47"/>
    </row>
    <row r="11" spans="1:113" ht="48" customHeight="1" x14ac:dyDescent="0.2">
      <c r="A11" s="24"/>
      <c r="B11" s="3"/>
      <c r="C11" s="4"/>
      <c r="D11" s="5"/>
      <c r="E11" s="111"/>
      <c r="F11" s="81"/>
      <c r="G11" s="80"/>
      <c r="H11" s="80"/>
      <c r="I11" s="82"/>
      <c r="J11" s="63"/>
      <c r="K11" s="799"/>
      <c r="L11" s="6"/>
      <c r="M11" s="6"/>
      <c r="N11" s="6"/>
      <c r="O11" s="6"/>
      <c r="P11" s="7"/>
      <c r="Q11" s="298"/>
      <c r="S11" s="93"/>
      <c r="T11" s="94"/>
      <c r="U11" s="101"/>
      <c r="V11" s="140"/>
      <c r="W11" s="3"/>
      <c r="X11" s="4"/>
      <c r="Y11" s="5"/>
      <c r="Z11" s="111"/>
      <c r="AA11" s="107"/>
      <c r="AB11" s="6"/>
      <c r="AC11" s="6"/>
      <c r="AD11" s="6"/>
      <c r="AE11" s="7"/>
      <c r="AH11" s="173"/>
      <c r="AI11" s="182"/>
      <c r="AJ11" s="183"/>
      <c r="AK11" s="183"/>
      <c r="AL11" s="183"/>
      <c r="AM11" s="184"/>
      <c r="AO11" s="24"/>
      <c r="AP11" s="3"/>
      <c r="AQ11" s="4"/>
      <c r="AR11" s="5"/>
      <c r="AS11" s="111"/>
      <c r="AT11" s="81"/>
      <c r="AU11" s="80"/>
      <c r="AV11" s="80"/>
      <c r="AW11" s="82"/>
      <c r="AX11" s="63"/>
      <c r="AY11" s="799"/>
      <c r="AZ11" s="6"/>
      <c r="BA11" s="6"/>
      <c r="BB11" s="6"/>
      <c r="BC11" s="6"/>
      <c r="BD11" s="7"/>
      <c r="BE11" s="298"/>
      <c r="BG11" s="93"/>
      <c r="BH11" s="94"/>
      <c r="BI11" s="101"/>
      <c r="BJ11" s="141"/>
      <c r="BK11" s="8"/>
      <c r="BL11" s="9"/>
      <c r="BM11" s="10"/>
      <c r="BN11" s="202"/>
      <c r="BO11" s="107"/>
      <c r="BP11" s="6"/>
      <c r="BQ11" s="6"/>
      <c r="BR11" s="6"/>
      <c r="BS11" s="203"/>
      <c r="BT11" s="211"/>
      <c r="BU11" s="6"/>
      <c r="BV11" s="6"/>
      <c r="BW11" s="6"/>
      <c r="BX11" s="7"/>
      <c r="BY11" s="212"/>
      <c r="BZ11" s="11"/>
      <c r="CA11" s="11"/>
      <c r="CB11" s="11"/>
      <c r="CC11" s="12"/>
      <c r="CD11" s="12"/>
      <c r="CE11" s="356"/>
      <c r="CF11" s="274"/>
      <c r="CG11" s="297"/>
      <c r="CH11" s="357"/>
      <c r="CI11" s="358"/>
      <c r="CL11" s="93"/>
      <c r="CM11" s="94"/>
      <c r="CN11" s="101"/>
      <c r="CO11" s="101"/>
      <c r="CP11" s="140" t="s">
        <v>383</v>
      </c>
      <c r="CQ11" s="355">
        <v>44684</v>
      </c>
      <c r="CR11" s="372" t="s">
        <v>12</v>
      </c>
      <c r="CS11" s="373">
        <f t="shared" si="10"/>
        <v>44686</v>
      </c>
      <c r="CT11" s="202" t="s">
        <v>66</v>
      </c>
      <c r="CU11" s="469" t="s">
        <v>169</v>
      </c>
      <c r="CV11" s="211">
        <v>92953700</v>
      </c>
      <c r="CW11" s="398">
        <v>129777900</v>
      </c>
      <c r="CX11" s="7">
        <f t="shared" si="11"/>
        <v>222731600</v>
      </c>
      <c r="CY11" s="411">
        <v>106685100</v>
      </c>
      <c r="CZ11" s="6">
        <v>161446200</v>
      </c>
      <c r="DA11" s="398">
        <v>128078500</v>
      </c>
      <c r="DB11" s="11">
        <v>306489400</v>
      </c>
      <c r="DC11" s="7">
        <f t="shared" si="12"/>
        <v>702699200</v>
      </c>
      <c r="DE11" s="402">
        <f t="shared" si="13"/>
        <v>925430800</v>
      </c>
      <c r="DH11" s="47"/>
      <c r="DI11" s="47"/>
    </row>
    <row r="12" spans="1:113" ht="48" customHeight="1" x14ac:dyDescent="0.2">
      <c r="A12" s="24" t="s">
        <v>22</v>
      </c>
      <c r="B12" s="3">
        <v>41804</v>
      </c>
      <c r="C12" s="4" t="s">
        <v>12</v>
      </c>
      <c r="D12" s="5">
        <v>41806</v>
      </c>
      <c r="E12" s="112" t="s">
        <v>39</v>
      </c>
      <c r="F12" s="81">
        <v>49780000</v>
      </c>
      <c r="G12" s="80">
        <v>318200000</v>
      </c>
      <c r="H12" s="80">
        <v>1196000</v>
      </c>
      <c r="I12" s="82">
        <v>414980000</v>
      </c>
      <c r="J12" s="63">
        <f t="shared" si="0"/>
        <v>784156000</v>
      </c>
      <c r="K12" s="799"/>
      <c r="L12" s="6">
        <v>55102500</v>
      </c>
      <c r="M12" s="6">
        <v>293030700</v>
      </c>
      <c r="N12" s="6">
        <v>3120500</v>
      </c>
      <c r="O12" s="6">
        <v>383601800</v>
      </c>
      <c r="P12" s="7">
        <f t="shared" si="1"/>
        <v>734855500</v>
      </c>
      <c r="R12" s="129"/>
      <c r="S12" s="94" t="s">
        <v>16</v>
      </c>
      <c r="T12" s="95">
        <v>0.82499999999999996</v>
      </c>
      <c r="U12" s="101" t="s">
        <v>27</v>
      </c>
      <c r="V12" s="140" t="s">
        <v>86</v>
      </c>
      <c r="W12" s="3"/>
      <c r="X12" s="4"/>
      <c r="Y12" s="5"/>
      <c r="Z12" s="112" t="s">
        <v>39</v>
      </c>
      <c r="AA12" s="107">
        <f>ROUND(L12*$T$25,-3)+3328700</f>
        <v>49945700</v>
      </c>
      <c r="AB12" s="6" t="e">
        <f>ROUND(M12*#REF!,-3)+21299200</f>
        <v>#REF!</v>
      </c>
      <c r="AC12" s="6">
        <f>ROUND(N12,-3)+222900</f>
        <v>3343900</v>
      </c>
      <c r="AD12" s="6" t="e">
        <f>ROUND(O12*#REF!*1.06,-3)+29875700</f>
        <v>#REF!</v>
      </c>
      <c r="AE12" s="7" t="e">
        <f>SUM(AA12:AD12)</f>
        <v>#REF!</v>
      </c>
      <c r="AH12" s="173" t="s">
        <v>70</v>
      </c>
      <c r="AI12" s="182" t="e">
        <f>#REF!</f>
        <v>#REF!</v>
      </c>
      <c r="AJ12" s="183" t="e">
        <f>#REF!</f>
        <v>#REF!</v>
      </c>
      <c r="AK12" s="183" t="e">
        <f>#REF!</f>
        <v>#REF!</v>
      </c>
      <c r="AL12" s="183" t="e">
        <f>#REF!</f>
        <v>#REF!</v>
      </c>
      <c r="AM12" s="184" t="e">
        <f t="shared" si="2"/>
        <v>#REF!</v>
      </c>
      <c r="AO12" s="24" t="s">
        <v>22</v>
      </c>
      <c r="AP12" s="3">
        <v>41804</v>
      </c>
      <c r="AQ12" s="4" t="s">
        <v>12</v>
      </c>
      <c r="AR12" s="5">
        <v>41806</v>
      </c>
      <c r="AS12" s="112" t="s">
        <v>39</v>
      </c>
      <c r="AT12" s="81">
        <v>49780000</v>
      </c>
      <c r="AU12" s="80">
        <v>318200000</v>
      </c>
      <c r="AV12" s="80">
        <v>1196000</v>
      </c>
      <c r="AW12" s="82">
        <v>414980000</v>
      </c>
      <c r="AX12" s="63">
        <f t="shared" si="3"/>
        <v>784156000</v>
      </c>
      <c r="AY12" s="799"/>
      <c r="AZ12" s="6">
        <v>55102500</v>
      </c>
      <c r="BA12" s="6">
        <v>293030700</v>
      </c>
      <c r="BB12" s="6">
        <v>3120500</v>
      </c>
      <c r="BC12" s="6">
        <v>383601800</v>
      </c>
      <c r="BD12" s="7">
        <f t="shared" si="4"/>
        <v>734855500</v>
      </c>
      <c r="BF12" s="129"/>
      <c r="BG12" s="94" t="s">
        <v>16</v>
      </c>
      <c r="BH12" s="95">
        <v>0.82499999999999996</v>
      </c>
      <c r="BI12" s="101" t="s">
        <v>27</v>
      </c>
      <c r="BJ12" s="141" t="s">
        <v>85</v>
      </c>
      <c r="BK12" s="8">
        <v>42137</v>
      </c>
      <c r="BL12" s="9" t="s">
        <v>12</v>
      </c>
      <c r="BM12" s="10">
        <f t="shared" si="5"/>
        <v>42139</v>
      </c>
      <c r="BN12" s="202" t="s">
        <v>90</v>
      </c>
      <c r="BO12" s="107">
        <v>28762700</v>
      </c>
      <c r="BP12" s="6">
        <v>220379200</v>
      </c>
      <c r="BQ12" s="6">
        <v>1620900</v>
      </c>
      <c r="BR12" s="6">
        <v>256949700</v>
      </c>
      <c r="BS12" s="203">
        <f t="shared" si="9"/>
        <v>507712500</v>
      </c>
      <c r="BT12" s="211">
        <v>32993400</v>
      </c>
      <c r="BU12" s="6">
        <v>240218200</v>
      </c>
      <c r="BV12" s="6">
        <v>1009400</v>
      </c>
      <c r="BW12" s="6">
        <v>292380600</v>
      </c>
      <c r="BX12" s="7">
        <f t="shared" si="6"/>
        <v>566601600</v>
      </c>
      <c r="BY12" s="212">
        <f t="shared" si="7"/>
        <v>4230700</v>
      </c>
      <c r="BZ12" s="11">
        <f t="shared" si="7"/>
        <v>19839000</v>
      </c>
      <c r="CA12" s="11">
        <f t="shared" si="7"/>
        <v>-611500</v>
      </c>
      <c r="CB12" s="11">
        <f t="shared" si="7"/>
        <v>35430900</v>
      </c>
      <c r="CC12" s="12">
        <f t="shared" si="8"/>
        <v>58889100</v>
      </c>
      <c r="CD12" s="12">
        <v>129</v>
      </c>
      <c r="CE12" s="278"/>
      <c r="CF12" s="274" t="s">
        <v>93</v>
      </c>
      <c r="CG12" s="297"/>
      <c r="CI12" s="304" t="s">
        <v>106</v>
      </c>
      <c r="CK12" s="129"/>
      <c r="CL12" s="94" t="s">
        <v>16</v>
      </c>
      <c r="CM12" s="95">
        <v>0.83699999999999997</v>
      </c>
      <c r="CN12" s="101" t="s">
        <v>27</v>
      </c>
      <c r="CO12" s="101"/>
      <c r="CP12" s="140" t="s">
        <v>384</v>
      </c>
      <c r="CQ12" s="355">
        <v>44708</v>
      </c>
      <c r="CR12" s="372" t="s">
        <v>12</v>
      </c>
      <c r="CS12" s="373">
        <f t="shared" si="10"/>
        <v>44710</v>
      </c>
      <c r="CT12" s="202" t="s">
        <v>67</v>
      </c>
      <c r="CU12" s="470" t="s">
        <v>170</v>
      </c>
      <c r="CV12" s="211">
        <f>'13'!F21</f>
        <v>11615900</v>
      </c>
      <c r="CW12" s="398">
        <f>'13'!F50</f>
        <v>28462400</v>
      </c>
      <c r="CX12" s="7">
        <f t="shared" si="11"/>
        <v>40078300</v>
      </c>
      <c r="CY12" s="411">
        <f>'13'!F11</f>
        <v>53196000</v>
      </c>
      <c r="CZ12" s="6">
        <f>'13'!F8</f>
        <v>86494400</v>
      </c>
      <c r="DA12" s="398">
        <f>'13'!F9</f>
        <v>65654100</v>
      </c>
      <c r="DB12" s="11">
        <f>'13'!F12</f>
        <v>176504700</v>
      </c>
      <c r="DC12" s="7">
        <f>SUM(CY12:DB12)</f>
        <v>381849200</v>
      </c>
      <c r="DE12" s="402">
        <f t="shared" si="13"/>
        <v>421927500</v>
      </c>
      <c r="DH12" s="47"/>
      <c r="DI12" s="47"/>
    </row>
    <row r="13" spans="1:113" ht="48" customHeight="1" thickBot="1" x14ac:dyDescent="0.25">
      <c r="A13" s="24"/>
      <c r="B13" s="3"/>
      <c r="C13" s="4"/>
      <c r="D13" s="5"/>
      <c r="E13" s="111"/>
      <c r="F13" s="81"/>
      <c r="G13" s="80"/>
      <c r="H13" s="80"/>
      <c r="I13" s="82"/>
      <c r="J13" s="63"/>
      <c r="K13" s="799"/>
      <c r="L13" s="6"/>
      <c r="M13" s="6"/>
      <c r="N13" s="6"/>
      <c r="O13" s="6"/>
      <c r="P13" s="7"/>
      <c r="R13" s="129"/>
      <c r="S13" s="94"/>
      <c r="T13" s="95"/>
      <c r="U13" s="101"/>
      <c r="V13" s="346"/>
      <c r="W13" s="347"/>
      <c r="X13" s="347"/>
      <c r="Y13" s="347"/>
      <c r="Z13" s="347"/>
      <c r="AA13" s="348"/>
      <c r="AB13" s="11"/>
      <c r="AC13" s="11"/>
      <c r="AD13" s="11"/>
      <c r="AE13" s="12"/>
      <c r="AH13" s="349"/>
      <c r="AI13" s="182"/>
      <c r="AJ13" s="183"/>
      <c r="AK13" s="183"/>
      <c r="AL13" s="183"/>
      <c r="AM13" s="184"/>
      <c r="AO13" s="24"/>
      <c r="AP13" s="3"/>
      <c r="AQ13" s="4"/>
      <c r="AR13" s="5"/>
      <c r="AS13" s="111"/>
      <c r="AT13" s="81"/>
      <c r="AU13" s="80"/>
      <c r="AV13" s="80"/>
      <c r="AW13" s="82"/>
      <c r="AX13" s="63"/>
      <c r="AY13" s="799"/>
      <c r="AZ13" s="6"/>
      <c r="BA13" s="6"/>
      <c r="BB13" s="6"/>
      <c r="BC13" s="6"/>
      <c r="BD13" s="7"/>
      <c r="BF13" s="129"/>
      <c r="BG13" s="94"/>
      <c r="BH13" s="95"/>
      <c r="BI13" s="101"/>
      <c r="BJ13" s="247"/>
      <c r="BK13" s="248"/>
      <c r="BL13" s="249"/>
      <c r="BM13" s="250"/>
      <c r="BN13" s="251"/>
      <c r="BO13" s="252"/>
      <c r="BP13" s="253"/>
      <c r="BQ13" s="253"/>
      <c r="BR13" s="253"/>
      <c r="BS13" s="254"/>
      <c r="BT13" s="255"/>
      <c r="BU13" s="253"/>
      <c r="BV13" s="253"/>
      <c r="BW13" s="253"/>
      <c r="BX13" s="256"/>
      <c r="BY13" s="255"/>
      <c r="BZ13" s="253"/>
      <c r="CA13" s="253"/>
      <c r="CB13" s="253"/>
      <c r="CC13" s="257"/>
      <c r="CD13" s="257"/>
      <c r="CE13" s="292"/>
      <c r="CF13" s="306"/>
      <c r="CG13" s="297"/>
      <c r="CI13" s="350"/>
      <c r="CK13" s="129"/>
      <c r="CL13" s="94"/>
      <c r="CM13" s="95"/>
      <c r="CN13" s="101"/>
      <c r="CO13" s="101"/>
      <c r="CP13" s="143" t="s">
        <v>159</v>
      </c>
      <c r="CQ13" s="374">
        <v>44728</v>
      </c>
      <c r="CR13" s="375" t="s">
        <v>12</v>
      </c>
      <c r="CS13" s="376">
        <f t="shared" si="10"/>
        <v>44730</v>
      </c>
      <c r="CT13" s="497" t="s">
        <v>67</v>
      </c>
      <c r="CU13" s="470" t="s">
        <v>171</v>
      </c>
      <c r="CV13" s="211">
        <f>'1-2'!F20</f>
        <v>13755300</v>
      </c>
      <c r="CW13" s="398">
        <f>'1-2'!F65</f>
        <v>73219600</v>
      </c>
      <c r="CX13" s="77">
        <f t="shared" si="11"/>
        <v>86974900</v>
      </c>
      <c r="CY13" s="411">
        <f>'1-2'!F11</f>
        <v>70318300</v>
      </c>
      <c r="CZ13" s="6">
        <f>'1-2'!F8</f>
        <v>110983700</v>
      </c>
      <c r="DA13" s="398">
        <f>'1-2'!F9</f>
        <v>93760400</v>
      </c>
      <c r="DB13" s="11">
        <f>'1-2'!F12</f>
        <v>209474600</v>
      </c>
      <c r="DC13" s="77">
        <f t="shared" si="12"/>
        <v>484537000</v>
      </c>
      <c r="DE13" s="403">
        <f t="shared" si="13"/>
        <v>571511900</v>
      </c>
      <c r="DH13" s="47"/>
      <c r="DI13" s="47"/>
    </row>
    <row r="14" spans="1:113" ht="48" customHeight="1" thickBot="1" x14ac:dyDescent="0.25">
      <c r="A14" s="24" t="s">
        <v>10</v>
      </c>
      <c r="B14" s="3">
        <v>41894</v>
      </c>
      <c r="C14" s="4" t="s">
        <v>12</v>
      </c>
      <c r="D14" s="5">
        <v>41896</v>
      </c>
      <c r="E14" s="112" t="s">
        <v>39</v>
      </c>
      <c r="F14" s="81">
        <v>50523000</v>
      </c>
      <c r="G14" s="80">
        <v>272527000</v>
      </c>
      <c r="H14" s="80">
        <v>1177000</v>
      </c>
      <c r="I14" s="82">
        <v>278383000</v>
      </c>
      <c r="J14" s="63">
        <f t="shared" si="0"/>
        <v>602610000</v>
      </c>
      <c r="K14" s="799"/>
      <c r="L14" s="6">
        <v>45873000</v>
      </c>
      <c r="M14" s="6">
        <v>281063800</v>
      </c>
      <c r="N14" s="6">
        <v>1119500</v>
      </c>
      <c r="O14" s="6">
        <v>360805400</v>
      </c>
      <c r="P14" s="7">
        <f t="shared" si="1"/>
        <v>688861700</v>
      </c>
      <c r="R14" s="129"/>
      <c r="S14" s="94" t="s">
        <v>3</v>
      </c>
      <c r="T14" s="95">
        <v>1.046</v>
      </c>
      <c r="U14" s="101" t="s">
        <v>28</v>
      </c>
      <c r="V14" s="156" t="s">
        <v>87</v>
      </c>
      <c r="W14" s="157">
        <v>42236</v>
      </c>
      <c r="X14" s="158" t="s">
        <v>12</v>
      </c>
      <c r="Y14" s="159">
        <f>W14+2</f>
        <v>42238</v>
      </c>
      <c r="Z14" s="160" t="s">
        <v>46</v>
      </c>
      <c r="AA14" s="161">
        <v>50636000</v>
      </c>
      <c r="AB14" s="162">
        <v>241758000</v>
      </c>
      <c r="AC14" s="162">
        <v>1120000</v>
      </c>
      <c r="AD14" s="162">
        <v>1064368000</v>
      </c>
      <c r="AE14" s="163">
        <f t="shared" ref="AE14:AE21" si="14">SUM(AA14:AD14)</f>
        <v>1357882000</v>
      </c>
      <c r="AF14" s="153" t="s">
        <v>68</v>
      </c>
      <c r="AG14" s="154"/>
      <c r="AH14" s="169" t="s">
        <v>73</v>
      </c>
      <c r="AI14" s="186">
        <f>SUM(AA16:AA21)+AA22+AA25</f>
        <v>250336100</v>
      </c>
      <c r="AJ14" s="187" t="e">
        <f>SUM(AB16:AB21)+AB22+AB25</f>
        <v>#REF!</v>
      </c>
      <c r="AK14" s="187">
        <f>SUM(AC16:AC21)+AC22+AC25</f>
        <v>17760700</v>
      </c>
      <c r="AL14" s="187" t="e">
        <f>SUM(AD16:AD21)+AD22+AD25</f>
        <v>#REF!</v>
      </c>
      <c r="AM14" s="188" t="e">
        <f t="shared" si="2"/>
        <v>#REF!</v>
      </c>
      <c r="AO14" s="24" t="s">
        <v>10</v>
      </c>
      <c r="AP14" s="3">
        <v>41894</v>
      </c>
      <c r="AQ14" s="4" t="s">
        <v>12</v>
      </c>
      <c r="AR14" s="5">
        <v>41896</v>
      </c>
      <c r="AS14" s="112" t="s">
        <v>39</v>
      </c>
      <c r="AT14" s="81">
        <v>50523000</v>
      </c>
      <c r="AU14" s="80">
        <v>272527000</v>
      </c>
      <c r="AV14" s="80">
        <v>1177000</v>
      </c>
      <c r="AW14" s="82">
        <v>278383000</v>
      </c>
      <c r="AX14" s="63">
        <f t="shared" si="3"/>
        <v>602610000</v>
      </c>
      <c r="AY14" s="799"/>
      <c r="AZ14" s="6">
        <v>45873000</v>
      </c>
      <c r="BA14" s="6">
        <v>281063800</v>
      </c>
      <c r="BB14" s="6">
        <v>1119500</v>
      </c>
      <c r="BC14" s="6">
        <v>360805400</v>
      </c>
      <c r="BD14" s="7">
        <f t="shared" si="4"/>
        <v>688861700</v>
      </c>
      <c r="BF14" s="129"/>
      <c r="BG14" s="94" t="s">
        <v>3</v>
      </c>
      <c r="BH14" s="95">
        <v>1.046</v>
      </c>
      <c r="BI14" s="101" t="s">
        <v>28</v>
      </c>
      <c r="BJ14" s="140" t="s">
        <v>86</v>
      </c>
      <c r="BK14" s="3">
        <v>42163</v>
      </c>
      <c r="BL14" s="4" t="s">
        <v>12</v>
      </c>
      <c r="BM14" s="5">
        <f t="shared" si="5"/>
        <v>42165</v>
      </c>
      <c r="BN14" s="111" t="s">
        <v>21</v>
      </c>
      <c r="BO14" s="107">
        <v>38765700</v>
      </c>
      <c r="BP14" s="6">
        <v>153418200</v>
      </c>
      <c r="BQ14" s="6">
        <v>927900</v>
      </c>
      <c r="BR14" s="6">
        <v>185454700</v>
      </c>
      <c r="BS14" s="203">
        <f t="shared" si="9"/>
        <v>378566500</v>
      </c>
      <c r="BT14" s="211">
        <v>25667900</v>
      </c>
      <c r="BU14" s="6">
        <v>256061100</v>
      </c>
      <c r="BV14" s="6">
        <v>1305400</v>
      </c>
      <c r="BW14" s="6">
        <v>316323900</v>
      </c>
      <c r="BX14" s="7">
        <f t="shared" si="6"/>
        <v>599358300</v>
      </c>
      <c r="BY14" s="211">
        <f t="shared" si="7"/>
        <v>-13097800</v>
      </c>
      <c r="BZ14" s="6">
        <f t="shared" si="7"/>
        <v>102642900</v>
      </c>
      <c r="CA14" s="6">
        <f t="shared" si="7"/>
        <v>377500</v>
      </c>
      <c r="CB14" s="6">
        <f t="shared" si="7"/>
        <v>130869200</v>
      </c>
      <c r="CC14" s="7">
        <f t="shared" si="8"/>
        <v>220791800</v>
      </c>
      <c r="CD14" s="7">
        <v>150</v>
      </c>
      <c r="CE14" s="280"/>
      <c r="CF14" s="275" t="s">
        <v>97</v>
      </c>
      <c r="CG14" s="297"/>
      <c r="CK14" s="129"/>
      <c r="CL14" s="94" t="s">
        <v>3</v>
      </c>
      <c r="CM14" s="95">
        <v>1.0089999999999999</v>
      </c>
      <c r="CN14" s="101" t="s">
        <v>28</v>
      </c>
      <c r="CO14" s="101"/>
      <c r="CP14" s="389" t="s">
        <v>10</v>
      </c>
      <c r="CQ14" s="355">
        <v>44734</v>
      </c>
      <c r="CR14" s="372" t="s">
        <v>12</v>
      </c>
      <c r="CS14" s="373">
        <f t="shared" si="10"/>
        <v>44736</v>
      </c>
      <c r="CT14" s="202" t="s">
        <v>147</v>
      </c>
      <c r="CU14" s="469" t="s">
        <v>172</v>
      </c>
      <c r="CV14" s="211">
        <f>'4-1'!F17</f>
        <v>548100</v>
      </c>
      <c r="CW14" s="398">
        <f>'4-1'!F39</f>
        <v>19561600</v>
      </c>
      <c r="CX14" s="77">
        <f t="shared" si="11"/>
        <v>20109700</v>
      </c>
      <c r="CY14" s="411">
        <f>'4-1'!F11</f>
        <v>52948200</v>
      </c>
      <c r="CZ14" s="6">
        <f>'4-1'!F8</f>
        <v>83252500</v>
      </c>
      <c r="DA14" s="398">
        <f>'4-1'!F9</f>
        <v>56383300</v>
      </c>
      <c r="DB14" s="11">
        <f>'4-1'!F12</f>
        <v>185513200</v>
      </c>
      <c r="DC14" s="77">
        <f t="shared" si="12"/>
        <v>378097200</v>
      </c>
      <c r="DE14" s="403">
        <f t="shared" si="13"/>
        <v>398206900</v>
      </c>
    </row>
    <row r="15" spans="1:113" ht="48" customHeight="1" thickBot="1" x14ac:dyDescent="0.25">
      <c r="A15" s="25"/>
      <c r="B15" s="8"/>
      <c r="C15" s="9"/>
      <c r="D15" s="10"/>
      <c r="E15" s="131"/>
      <c r="F15" s="83"/>
      <c r="G15" s="84"/>
      <c r="H15" s="84"/>
      <c r="I15" s="114"/>
      <c r="J15" s="64"/>
      <c r="K15" s="799"/>
      <c r="L15" s="11"/>
      <c r="M15" s="11"/>
      <c r="N15" s="11"/>
      <c r="O15" s="11"/>
      <c r="P15" s="12"/>
      <c r="R15" s="129"/>
      <c r="S15" s="359"/>
      <c r="T15" s="129"/>
      <c r="U15" s="101"/>
      <c r="V15" s="360"/>
      <c r="W15" s="361"/>
      <c r="X15" s="362"/>
      <c r="Y15" s="363"/>
      <c r="Z15" s="364"/>
      <c r="AA15" s="365"/>
      <c r="AB15" s="366"/>
      <c r="AC15" s="366"/>
      <c r="AD15" s="366"/>
      <c r="AE15" s="367"/>
      <c r="AF15" s="368"/>
      <c r="AG15" s="154"/>
      <c r="AH15" s="172"/>
      <c r="AI15" s="176"/>
      <c r="AJ15" s="177"/>
      <c r="AK15" s="177"/>
      <c r="AL15" s="177"/>
      <c r="AM15" s="178"/>
      <c r="AO15" s="25"/>
      <c r="AP15" s="8"/>
      <c r="AQ15" s="9"/>
      <c r="AR15" s="10"/>
      <c r="AS15" s="131"/>
      <c r="AT15" s="83"/>
      <c r="AU15" s="84"/>
      <c r="AV15" s="84"/>
      <c r="AW15" s="114"/>
      <c r="AX15" s="64"/>
      <c r="AY15" s="799"/>
      <c r="AZ15" s="11"/>
      <c r="BA15" s="11"/>
      <c r="BB15" s="11"/>
      <c r="BC15" s="11"/>
      <c r="BD15" s="12"/>
      <c r="BF15" s="129"/>
      <c r="BG15" s="359"/>
      <c r="BH15" s="129"/>
      <c r="BI15" s="101"/>
      <c r="BJ15" s="140"/>
      <c r="BK15" s="3"/>
      <c r="BL15" s="4"/>
      <c r="BM15" s="5"/>
      <c r="BN15" s="111"/>
      <c r="BO15" s="107"/>
      <c r="BP15" s="6"/>
      <c r="BQ15" s="6"/>
      <c r="BR15" s="6"/>
      <c r="BS15" s="203"/>
      <c r="BT15" s="211"/>
      <c r="BU15" s="6"/>
      <c r="BV15" s="6"/>
      <c r="BW15" s="6"/>
      <c r="BX15" s="7"/>
      <c r="BY15" s="211"/>
      <c r="BZ15" s="6"/>
      <c r="CA15" s="6"/>
      <c r="CB15" s="6"/>
      <c r="CC15" s="7"/>
      <c r="CD15" s="7"/>
      <c r="CE15" s="280"/>
      <c r="CF15" s="275"/>
      <c r="CG15" s="297"/>
      <c r="CK15" s="129"/>
      <c r="CL15" s="359"/>
      <c r="CM15" s="129"/>
      <c r="CN15" s="101"/>
      <c r="CO15" s="101"/>
      <c r="CP15" s="534" t="s">
        <v>385</v>
      </c>
      <c r="CQ15" s="355">
        <v>44739</v>
      </c>
      <c r="CR15" s="372" t="s">
        <v>122</v>
      </c>
      <c r="CS15" s="373">
        <f t="shared" si="10"/>
        <v>44741</v>
      </c>
      <c r="CT15" s="111" t="s">
        <v>148</v>
      </c>
      <c r="CU15" s="469" t="s">
        <v>173</v>
      </c>
      <c r="CV15" s="211">
        <f>'5'!F26</f>
        <v>41569200</v>
      </c>
      <c r="CW15" s="398">
        <f>'5'!F80</f>
        <v>111410100</v>
      </c>
      <c r="CX15" s="7">
        <f t="shared" si="11"/>
        <v>152979300</v>
      </c>
      <c r="CY15" s="411">
        <f>'5'!F11</f>
        <v>102120000</v>
      </c>
      <c r="CZ15" s="6">
        <f>'5'!F8</f>
        <v>163575900</v>
      </c>
      <c r="DA15" s="398">
        <f>'5'!F9</f>
        <v>114676400</v>
      </c>
      <c r="DB15" s="6">
        <f>'5'!F12</f>
        <v>270321500</v>
      </c>
      <c r="DC15" s="7">
        <f t="shared" si="12"/>
        <v>650693800</v>
      </c>
      <c r="DE15" s="402">
        <f t="shared" si="13"/>
        <v>803673100</v>
      </c>
    </row>
    <row r="16" spans="1:113" ht="48" customHeight="1" thickBot="1" x14ac:dyDescent="0.25">
      <c r="A16" s="25" t="s">
        <v>11</v>
      </c>
      <c r="B16" s="8">
        <v>41907</v>
      </c>
      <c r="C16" s="9" t="s">
        <v>12</v>
      </c>
      <c r="D16" s="10">
        <v>41909</v>
      </c>
      <c r="E16" s="113" t="s">
        <v>21</v>
      </c>
      <c r="F16" s="83">
        <v>29078000</v>
      </c>
      <c r="G16" s="84">
        <v>141383000</v>
      </c>
      <c r="H16" s="84">
        <v>716000</v>
      </c>
      <c r="I16" s="114">
        <v>84074000</v>
      </c>
      <c r="J16" s="64">
        <f t="shared" si="0"/>
        <v>255251000</v>
      </c>
      <c r="K16" s="800"/>
      <c r="L16" s="11">
        <v>30064100</v>
      </c>
      <c r="M16" s="11">
        <v>195560400</v>
      </c>
      <c r="N16" s="11">
        <v>1398200</v>
      </c>
      <c r="O16" s="11">
        <v>208183600</v>
      </c>
      <c r="P16" s="12">
        <f t="shared" si="1"/>
        <v>435206300</v>
      </c>
      <c r="R16" s="129"/>
      <c r="S16" s="92"/>
      <c r="T16" s="92"/>
      <c r="U16" s="101"/>
      <c r="V16" s="142" t="s">
        <v>88</v>
      </c>
      <c r="W16" s="27"/>
      <c r="X16" s="28"/>
      <c r="Y16" s="29"/>
      <c r="Z16" s="115" t="s">
        <v>21</v>
      </c>
      <c r="AA16" s="164">
        <f>ROUND(L16*$T$25,-3)+3328700</f>
        <v>28762700</v>
      </c>
      <c r="AB16" s="34" t="e">
        <f>ROUND(M16*#REF!,-3)+21299200</f>
        <v>#REF!</v>
      </c>
      <c r="AC16" s="34">
        <f t="shared" ref="AC16:AC21" si="15">ROUND(N16,-3)+222900</f>
        <v>1620900</v>
      </c>
      <c r="AD16" s="34" t="e">
        <f>ROUND(O16*#REF!*1.06,-3)+29875700</f>
        <v>#REF!</v>
      </c>
      <c r="AE16" s="35" t="e">
        <f t="shared" si="14"/>
        <v>#REF!</v>
      </c>
      <c r="AF16" s="152"/>
      <c r="AG16" s="155"/>
      <c r="AH16" s="175" t="s">
        <v>74</v>
      </c>
      <c r="AI16" s="189" t="e">
        <f>#REF!+AI14</f>
        <v>#REF!</v>
      </c>
      <c r="AJ16" s="190" t="e">
        <f>#REF!+AJ14</f>
        <v>#REF!</v>
      </c>
      <c r="AK16" s="190" t="e">
        <f>#REF!+AK14</f>
        <v>#REF!</v>
      </c>
      <c r="AL16" s="190" t="e">
        <f>#REF!+AL14</f>
        <v>#REF!</v>
      </c>
      <c r="AM16" s="191" t="e">
        <f t="shared" si="2"/>
        <v>#REF!</v>
      </c>
      <c r="AO16" s="25" t="s">
        <v>11</v>
      </c>
      <c r="AP16" s="8">
        <v>41907</v>
      </c>
      <c r="AQ16" s="9" t="s">
        <v>12</v>
      </c>
      <c r="AR16" s="10">
        <v>41909</v>
      </c>
      <c r="AS16" s="113" t="s">
        <v>21</v>
      </c>
      <c r="AT16" s="83">
        <v>29078000</v>
      </c>
      <c r="AU16" s="84">
        <v>141383000</v>
      </c>
      <c r="AV16" s="84">
        <v>716000</v>
      </c>
      <c r="AW16" s="114">
        <v>84074000</v>
      </c>
      <c r="AX16" s="64">
        <f t="shared" si="3"/>
        <v>255251000</v>
      </c>
      <c r="AY16" s="800"/>
      <c r="AZ16" s="11">
        <v>30064100</v>
      </c>
      <c r="BA16" s="11">
        <v>195560400</v>
      </c>
      <c r="BB16" s="11">
        <v>1398200</v>
      </c>
      <c r="BC16" s="11">
        <v>208183600</v>
      </c>
      <c r="BD16" s="12">
        <f t="shared" si="4"/>
        <v>435206300</v>
      </c>
      <c r="BF16" s="129"/>
      <c r="BG16" s="92"/>
      <c r="BH16" s="92"/>
      <c r="BI16" s="101"/>
      <c r="BJ16" s="247" t="s">
        <v>87</v>
      </c>
      <c r="BK16" s="248">
        <v>42172</v>
      </c>
      <c r="BL16" s="249" t="s">
        <v>12</v>
      </c>
      <c r="BM16" s="250">
        <f t="shared" si="5"/>
        <v>42174</v>
      </c>
      <c r="BN16" s="258" t="s">
        <v>20</v>
      </c>
      <c r="BO16" s="259">
        <v>35186700</v>
      </c>
      <c r="BP16" s="260">
        <v>328681200</v>
      </c>
      <c r="BQ16" s="260">
        <v>1707900</v>
      </c>
      <c r="BR16" s="260">
        <v>295668700</v>
      </c>
      <c r="BS16" s="261">
        <f t="shared" si="9"/>
        <v>661244500</v>
      </c>
      <c r="BT16" s="262">
        <v>35970200</v>
      </c>
      <c r="BU16" s="260">
        <v>286081800</v>
      </c>
      <c r="BV16" s="260">
        <v>1134900</v>
      </c>
      <c r="BW16" s="260">
        <v>395873800</v>
      </c>
      <c r="BX16" s="256">
        <f t="shared" si="6"/>
        <v>719060700</v>
      </c>
      <c r="BY16" s="262">
        <f t="shared" si="7"/>
        <v>783500</v>
      </c>
      <c r="BZ16" s="260">
        <f t="shared" si="7"/>
        <v>-42599400</v>
      </c>
      <c r="CA16" s="260">
        <f t="shared" si="7"/>
        <v>-573000</v>
      </c>
      <c r="CB16" s="260">
        <f t="shared" si="7"/>
        <v>100205100</v>
      </c>
      <c r="CC16" s="256">
        <f t="shared" si="8"/>
        <v>57816200</v>
      </c>
      <c r="CD16" s="256">
        <v>164</v>
      </c>
      <c r="CE16" s="294" t="s">
        <v>98</v>
      </c>
      <c r="CF16" s="293" t="s">
        <v>97</v>
      </c>
      <c r="CG16" s="297"/>
      <c r="CK16" s="129"/>
      <c r="CL16" s="92"/>
      <c r="CM16" s="92"/>
      <c r="CN16" s="101"/>
      <c r="CO16" s="101"/>
      <c r="CP16" s="504" t="s">
        <v>161</v>
      </c>
      <c r="CQ16" s="374">
        <v>44752</v>
      </c>
      <c r="CR16" s="375" t="s">
        <v>12</v>
      </c>
      <c r="CS16" s="376">
        <f>CQ16+2</f>
        <v>44754</v>
      </c>
      <c r="CT16" s="497" t="s">
        <v>149</v>
      </c>
      <c r="CU16" s="470" t="s">
        <v>174</v>
      </c>
      <c r="CV16" s="388">
        <v>0</v>
      </c>
      <c r="CW16" s="399">
        <f>'6-1'!F23</f>
        <v>1311000</v>
      </c>
      <c r="CX16" s="77">
        <f t="shared" si="11"/>
        <v>1311000</v>
      </c>
      <c r="CY16" s="412">
        <f>'6-1'!F8</f>
        <v>121331800</v>
      </c>
      <c r="CZ16" s="76">
        <f>'6-1'!F9</f>
        <v>260570000</v>
      </c>
      <c r="DA16" s="76">
        <f>'6-1'!F10</f>
        <v>144947700</v>
      </c>
      <c r="DB16" s="76">
        <f>'6-1'!F12</f>
        <v>396296900</v>
      </c>
      <c r="DC16" s="77">
        <f t="shared" si="12"/>
        <v>923146400</v>
      </c>
      <c r="DE16" s="403">
        <f t="shared" si="13"/>
        <v>924457400</v>
      </c>
    </row>
    <row r="17" spans="1:109" ht="48" customHeight="1" x14ac:dyDescent="0.2">
      <c r="A17" s="142" t="s">
        <v>47</v>
      </c>
      <c r="B17" s="27">
        <v>41938</v>
      </c>
      <c r="C17" s="28" t="s">
        <v>12</v>
      </c>
      <c r="D17" s="29">
        <v>41940</v>
      </c>
      <c r="E17" s="115" t="s">
        <v>21</v>
      </c>
      <c r="F17" s="85">
        <v>41888000</v>
      </c>
      <c r="G17" s="86">
        <v>129783000</v>
      </c>
      <c r="H17" s="86">
        <v>705000</v>
      </c>
      <c r="I17" s="89">
        <v>142636000</v>
      </c>
      <c r="J17" s="79">
        <f t="shared" si="0"/>
        <v>315012000</v>
      </c>
      <c r="K17" s="780" t="s">
        <v>17</v>
      </c>
      <c r="L17" s="34">
        <v>41888000</v>
      </c>
      <c r="M17" s="34">
        <v>129783000</v>
      </c>
      <c r="N17" s="34">
        <v>705000</v>
      </c>
      <c r="O17" s="34">
        <v>142636000</v>
      </c>
      <c r="P17" s="35">
        <f t="shared" si="1"/>
        <v>315012000</v>
      </c>
      <c r="R17" s="129"/>
      <c r="S17" s="782" t="s">
        <v>59</v>
      </c>
      <c r="T17" s="782"/>
      <c r="U17" s="101"/>
      <c r="V17" s="140" t="s">
        <v>88</v>
      </c>
      <c r="W17" s="3"/>
      <c r="X17" s="4"/>
      <c r="Y17" s="5"/>
      <c r="Z17" s="111" t="s">
        <v>21</v>
      </c>
      <c r="AA17" s="107">
        <f>ROUND(L17*$T$25,-3)+3328700</f>
        <v>38765700</v>
      </c>
      <c r="AB17" s="6" t="e">
        <f>ROUND(M17*#REF!,-3)+21299200</f>
        <v>#REF!</v>
      </c>
      <c r="AC17" s="6">
        <f t="shared" si="15"/>
        <v>927900</v>
      </c>
      <c r="AD17" s="6" t="e">
        <f>ROUND(O17*#REF!*1.06,-3)+29875700</f>
        <v>#REF!</v>
      </c>
      <c r="AE17" s="7" t="e">
        <f t="shared" si="14"/>
        <v>#REF!</v>
      </c>
      <c r="AO17" s="142" t="s">
        <v>47</v>
      </c>
      <c r="AP17" s="27">
        <v>41938</v>
      </c>
      <c r="AQ17" s="28" t="s">
        <v>12</v>
      </c>
      <c r="AR17" s="29">
        <v>41940</v>
      </c>
      <c r="AS17" s="115" t="s">
        <v>21</v>
      </c>
      <c r="AT17" s="85">
        <v>41888000</v>
      </c>
      <c r="AU17" s="86">
        <v>129783000</v>
      </c>
      <c r="AV17" s="86">
        <v>705000</v>
      </c>
      <c r="AW17" s="89">
        <v>142636000</v>
      </c>
      <c r="AX17" s="79">
        <f t="shared" si="3"/>
        <v>315012000</v>
      </c>
      <c r="AY17" s="780" t="s">
        <v>17</v>
      </c>
      <c r="AZ17" s="34">
        <v>41888000</v>
      </c>
      <c r="BA17" s="34">
        <v>129783000</v>
      </c>
      <c r="BB17" s="34">
        <v>705000</v>
      </c>
      <c r="BC17" s="34">
        <v>142636000</v>
      </c>
      <c r="BD17" s="35">
        <f t="shared" si="4"/>
        <v>315012000</v>
      </c>
      <c r="BF17" s="129"/>
      <c r="BG17" s="782" t="s">
        <v>59</v>
      </c>
      <c r="BH17" s="782"/>
      <c r="BI17" s="101"/>
      <c r="BJ17" s="247" t="s">
        <v>89</v>
      </c>
      <c r="BK17" s="248">
        <v>42202</v>
      </c>
      <c r="BL17" s="249" t="s">
        <v>12</v>
      </c>
      <c r="BM17" s="250">
        <f t="shared" si="5"/>
        <v>42204</v>
      </c>
      <c r="BN17" s="263" t="s">
        <v>20</v>
      </c>
      <c r="BO17" s="252">
        <v>45895700</v>
      </c>
      <c r="BP17" s="253">
        <v>506139200</v>
      </c>
      <c r="BQ17" s="264">
        <v>5098900</v>
      </c>
      <c r="BR17" s="253">
        <v>558416700</v>
      </c>
      <c r="BS17" s="261">
        <f t="shared" si="9"/>
        <v>1115550500</v>
      </c>
      <c r="BT17" s="255">
        <v>34202700</v>
      </c>
      <c r="BU17" s="253">
        <v>302669800</v>
      </c>
      <c r="BV17" s="264">
        <v>1108600</v>
      </c>
      <c r="BW17" s="253">
        <v>401151200</v>
      </c>
      <c r="BX17" s="256">
        <f t="shared" si="6"/>
        <v>739132300</v>
      </c>
      <c r="BY17" s="262">
        <f t="shared" si="7"/>
        <v>-11693000</v>
      </c>
      <c r="BZ17" s="260">
        <f t="shared" si="7"/>
        <v>-203469400</v>
      </c>
      <c r="CA17" s="260">
        <f t="shared" si="7"/>
        <v>-3990300</v>
      </c>
      <c r="CB17" s="260">
        <f t="shared" si="7"/>
        <v>-157265500</v>
      </c>
      <c r="CC17" s="256">
        <f t="shared" si="8"/>
        <v>-376418200</v>
      </c>
      <c r="CD17" s="256">
        <v>166</v>
      </c>
      <c r="CE17" s="294" t="s">
        <v>99</v>
      </c>
      <c r="CF17" s="293" t="s">
        <v>93</v>
      </c>
      <c r="CG17" s="297"/>
      <c r="CK17" s="129"/>
      <c r="CL17" s="782" t="s">
        <v>121</v>
      </c>
      <c r="CM17" s="782"/>
      <c r="CN17" s="101"/>
      <c r="CO17" s="101"/>
      <c r="CP17" s="143" t="s">
        <v>162</v>
      </c>
      <c r="CQ17" s="537">
        <v>44817</v>
      </c>
      <c r="CR17" s="538" t="s">
        <v>12</v>
      </c>
      <c r="CS17" s="539">
        <f>CQ17+2</f>
        <v>44819</v>
      </c>
      <c r="CT17" s="351" t="s">
        <v>67</v>
      </c>
      <c r="CU17" s="470" t="s">
        <v>175</v>
      </c>
      <c r="CV17" s="388">
        <f>'4-2'!F16</f>
        <v>2423200</v>
      </c>
      <c r="CW17" s="399">
        <f>'4-2'!F58</f>
        <v>44286700</v>
      </c>
      <c r="CX17" s="77">
        <f t="shared" si="11"/>
        <v>46709900</v>
      </c>
      <c r="CY17" s="412">
        <f>'4-2'!F11</f>
        <v>85588500</v>
      </c>
      <c r="CZ17" s="76">
        <f>'4-2'!F10</f>
        <v>108861200</v>
      </c>
      <c r="DA17" s="399">
        <f>'4-2'!F8</f>
        <v>87473900</v>
      </c>
      <c r="DB17" s="125">
        <f>'4-2'!F12</f>
        <v>220398200</v>
      </c>
      <c r="DC17" s="77">
        <f t="shared" si="12"/>
        <v>502321800</v>
      </c>
      <c r="DE17" s="403">
        <f t="shared" si="13"/>
        <v>549031700</v>
      </c>
    </row>
    <row r="18" spans="1:109" ht="48" customHeight="1" thickBot="1" x14ac:dyDescent="0.25">
      <c r="A18" s="24" t="s">
        <v>41</v>
      </c>
      <c r="B18" s="3">
        <v>41978</v>
      </c>
      <c r="C18" s="4" t="s">
        <v>12</v>
      </c>
      <c r="D18" s="5">
        <v>41980</v>
      </c>
      <c r="E18" s="111" t="s">
        <v>21</v>
      </c>
      <c r="F18" s="81">
        <v>34486000</v>
      </c>
      <c r="G18" s="80">
        <v>103656000</v>
      </c>
      <c r="H18" s="80">
        <v>697000</v>
      </c>
      <c r="I18" s="87">
        <v>61011000</v>
      </c>
      <c r="J18" s="75">
        <f t="shared" si="0"/>
        <v>199850000</v>
      </c>
      <c r="K18" s="783"/>
      <c r="L18" s="11">
        <v>34486000</v>
      </c>
      <c r="M18" s="11">
        <v>103656000</v>
      </c>
      <c r="N18" s="11">
        <v>697000</v>
      </c>
      <c r="O18" s="11">
        <v>61011000</v>
      </c>
      <c r="P18" s="12">
        <f t="shared" si="1"/>
        <v>199850000</v>
      </c>
      <c r="R18" s="129"/>
      <c r="S18" s="94" t="s">
        <v>16</v>
      </c>
      <c r="T18" s="96">
        <v>0.86599999999999999</v>
      </c>
      <c r="U18" s="101" t="s">
        <v>29</v>
      </c>
      <c r="V18" s="140" t="s">
        <v>79</v>
      </c>
      <c r="W18" s="3"/>
      <c r="X18" s="4"/>
      <c r="Y18" s="5"/>
      <c r="Z18" s="111" t="s">
        <v>21</v>
      </c>
      <c r="AA18" s="107">
        <f>ROUND(L18*$T$25,-3)+3328700</f>
        <v>32503700</v>
      </c>
      <c r="AB18" s="6" t="e">
        <f>ROUND(M18*#REF!,-3)+21299200</f>
        <v>#REF!</v>
      </c>
      <c r="AC18" s="6">
        <f t="shared" si="15"/>
        <v>919900</v>
      </c>
      <c r="AD18" s="6" t="e">
        <f>ROUND(O18*#REF!*1.06,-3)+29875700</f>
        <v>#REF!</v>
      </c>
      <c r="AE18" s="7" t="e">
        <f t="shared" si="14"/>
        <v>#REF!</v>
      </c>
      <c r="AH18" s="128" t="s">
        <v>75</v>
      </c>
      <c r="AI18" s="192" t="e">
        <f>#REF!+AI14</f>
        <v>#REF!</v>
      </c>
      <c r="AJ18" s="192" t="e">
        <f>#REF!+AJ14</f>
        <v>#REF!</v>
      </c>
      <c r="AK18" s="192" t="e">
        <f>#REF!+AK14</f>
        <v>#REF!</v>
      </c>
      <c r="AL18" s="192" t="e">
        <f>#REF!+AL14</f>
        <v>#REF!</v>
      </c>
      <c r="AM18" s="192" t="e">
        <f>SUM(AI18:AL18)</f>
        <v>#REF!</v>
      </c>
      <c r="AO18" s="24" t="s">
        <v>41</v>
      </c>
      <c r="AP18" s="3">
        <v>41978</v>
      </c>
      <c r="AQ18" s="4" t="s">
        <v>12</v>
      </c>
      <c r="AR18" s="5">
        <v>41980</v>
      </c>
      <c r="AS18" s="111" t="s">
        <v>21</v>
      </c>
      <c r="AT18" s="81">
        <v>34486000</v>
      </c>
      <c r="AU18" s="80">
        <v>103656000</v>
      </c>
      <c r="AV18" s="80">
        <v>697000</v>
      </c>
      <c r="AW18" s="87">
        <v>61011000</v>
      </c>
      <c r="AX18" s="75">
        <f t="shared" si="3"/>
        <v>199850000</v>
      </c>
      <c r="AY18" s="783"/>
      <c r="AZ18" s="11">
        <v>34486000</v>
      </c>
      <c r="BA18" s="11">
        <v>103656000</v>
      </c>
      <c r="BB18" s="11">
        <v>697000</v>
      </c>
      <c r="BC18" s="11">
        <v>61011000</v>
      </c>
      <c r="BD18" s="12">
        <f t="shared" si="4"/>
        <v>199850000</v>
      </c>
      <c r="BF18" s="129"/>
      <c r="BG18" s="94" t="s">
        <v>16</v>
      </c>
      <c r="BH18" s="96">
        <v>0.86599999999999999</v>
      </c>
      <c r="BI18" s="101" t="s">
        <v>29</v>
      </c>
      <c r="BJ18" s="156" t="s">
        <v>79</v>
      </c>
      <c r="BK18" s="157">
        <v>42236</v>
      </c>
      <c r="BL18" s="158" t="s">
        <v>12</v>
      </c>
      <c r="BM18" s="159">
        <f t="shared" si="5"/>
        <v>42238</v>
      </c>
      <c r="BN18" s="160" t="s">
        <v>46</v>
      </c>
      <c r="BO18" s="161">
        <v>50636000</v>
      </c>
      <c r="BP18" s="162">
        <v>241758000</v>
      </c>
      <c r="BQ18" s="162">
        <v>1120000</v>
      </c>
      <c r="BR18" s="162">
        <v>1064368000</v>
      </c>
      <c r="BS18" s="205">
        <f t="shared" si="9"/>
        <v>1357882000</v>
      </c>
      <c r="BT18" s="213">
        <v>46183900</v>
      </c>
      <c r="BU18" s="162">
        <v>263592000</v>
      </c>
      <c r="BV18" s="162">
        <v>600900</v>
      </c>
      <c r="BW18" s="162">
        <v>1337166900</v>
      </c>
      <c r="BX18" s="163">
        <f t="shared" si="6"/>
        <v>1647543700</v>
      </c>
      <c r="BY18" s="213">
        <f t="shared" si="7"/>
        <v>-4452100</v>
      </c>
      <c r="BZ18" s="162">
        <f t="shared" si="7"/>
        <v>21834000</v>
      </c>
      <c r="CA18" s="162">
        <f t="shared" si="7"/>
        <v>-519100</v>
      </c>
      <c r="CB18" s="162">
        <f t="shared" si="7"/>
        <v>272798900</v>
      </c>
      <c r="CC18" s="163">
        <f t="shared" si="8"/>
        <v>289661700</v>
      </c>
      <c r="CD18" s="301"/>
      <c r="CE18" s="302"/>
      <c r="CF18" s="303"/>
      <c r="CG18" s="298"/>
      <c r="CH18" s="236">
        <f>BX18/BS18</f>
        <v>1.2133187567108188</v>
      </c>
      <c r="CK18" s="129"/>
      <c r="CL18" s="94" t="s">
        <v>16</v>
      </c>
      <c r="CM18" s="96">
        <v>0.84199999999999997</v>
      </c>
      <c r="CN18" s="101" t="s">
        <v>29</v>
      </c>
      <c r="CO18" s="101"/>
      <c r="CP18" s="551" t="s">
        <v>163</v>
      </c>
      <c r="CQ18" s="552">
        <v>44831</v>
      </c>
      <c r="CR18" s="553" t="s">
        <v>12</v>
      </c>
      <c r="CS18" s="554">
        <f>CQ18+2</f>
        <v>44833</v>
      </c>
      <c r="CT18" s="555" t="s">
        <v>150</v>
      </c>
      <c r="CU18" s="556" t="s">
        <v>176</v>
      </c>
      <c r="CV18" s="570">
        <v>0</v>
      </c>
      <c r="CW18" s="571">
        <f>'6-2'!F23</f>
        <v>883200</v>
      </c>
      <c r="CX18" s="559">
        <f t="shared" si="11"/>
        <v>883200</v>
      </c>
      <c r="CY18" s="572">
        <f>'6-2'!F8</f>
        <v>109644500</v>
      </c>
      <c r="CZ18" s="488">
        <f>'6-2'!F9</f>
        <v>202501000</v>
      </c>
      <c r="DA18" s="573">
        <f>'6-2'!F10</f>
        <v>115625800</v>
      </c>
      <c r="DB18" s="488">
        <f>'6-2'!F12</f>
        <v>340239700</v>
      </c>
      <c r="DC18" s="559">
        <f t="shared" si="12"/>
        <v>768011000</v>
      </c>
      <c r="DE18" s="574">
        <f t="shared" si="13"/>
        <v>768894200</v>
      </c>
    </row>
    <row r="19" spans="1:109" ht="48" customHeight="1" x14ac:dyDescent="0.2">
      <c r="A19" s="116"/>
      <c r="B19" s="117"/>
      <c r="C19" s="118"/>
      <c r="D19" s="119"/>
      <c r="E19" s="351"/>
      <c r="F19" s="120"/>
      <c r="G19" s="88"/>
      <c r="H19" s="88"/>
      <c r="I19" s="121"/>
      <c r="J19" s="122"/>
      <c r="K19" s="783"/>
      <c r="L19" s="11"/>
      <c r="M19" s="11"/>
      <c r="N19" s="11"/>
      <c r="O19" s="11"/>
      <c r="P19" s="12"/>
      <c r="R19" s="129"/>
      <c r="S19" s="94"/>
      <c r="T19" s="96"/>
      <c r="U19" s="101"/>
      <c r="V19" s="143"/>
      <c r="W19" s="117"/>
      <c r="X19" s="118"/>
      <c r="Y19" s="119"/>
      <c r="Z19" s="351"/>
      <c r="AA19" s="136"/>
      <c r="AB19" s="76"/>
      <c r="AC19" s="76"/>
      <c r="AD19" s="76"/>
      <c r="AE19" s="77"/>
      <c r="AH19" s="128"/>
      <c r="AI19" s="192"/>
      <c r="AJ19" s="192"/>
      <c r="AK19" s="192"/>
      <c r="AL19" s="192"/>
      <c r="AM19" s="192"/>
      <c r="AO19" s="116"/>
      <c r="AP19" s="117"/>
      <c r="AQ19" s="118"/>
      <c r="AR19" s="119"/>
      <c r="AS19" s="351"/>
      <c r="AT19" s="120"/>
      <c r="AU19" s="88"/>
      <c r="AV19" s="88"/>
      <c r="AW19" s="121"/>
      <c r="AX19" s="122"/>
      <c r="AY19" s="783"/>
      <c r="AZ19" s="11"/>
      <c r="BA19" s="11"/>
      <c r="BB19" s="11"/>
      <c r="BC19" s="11"/>
      <c r="BD19" s="12"/>
      <c r="BF19" s="129"/>
      <c r="BG19" s="94"/>
      <c r="BH19" s="96"/>
      <c r="BI19" s="101"/>
      <c r="BJ19" s="156"/>
      <c r="BK19" s="157"/>
      <c r="BL19" s="158"/>
      <c r="BM19" s="159"/>
      <c r="BN19" s="160"/>
      <c r="BO19" s="161"/>
      <c r="BP19" s="162"/>
      <c r="BQ19" s="162"/>
      <c r="BR19" s="162"/>
      <c r="BS19" s="205"/>
      <c r="BT19" s="213"/>
      <c r="BU19" s="162"/>
      <c r="BV19" s="162"/>
      <c r="BW19" s="162"/>
      <c r="BX19" s="163"/>
      <c r="BY19" s="213"/>
      <c r="BZ19" s="162"/>
      <c r="CA19" s="162"/>
      <c r="CB19" s="162"/>
      <c r="CC19" s="163"/>
      <c r="CD19" s="352"/>
      <c r="CE19" s="353"/>
      <c r="CF19" s="354"/>
      <c r="CG19" s="298"/>
      <c r="CH19" s="236"/>
      <c r="CK19" s="129"/>
      <c r="CL19" s="94"/>
      <c r="CM19" s="96"/>
      <c r="CN19" s="101"/>
      <c r="CO19" s="101"/>
      <c r="CP19" s="143" t="s">
        <v>377</v>
      </c>
      <c r="CQ19" s="374">
        <v>44867</v>
      </c>
      <c r="CR19" s="375" t="s">
        <v>12</v>
      </c>
      <c r="CS19" s="376">
        <v>44869</v>
      </c>
      <c r="CT19" s="123" t="s">
        <v>152</v>
      </c>
      <c r="CU19" s="470" t="s">
        <v>355</v>
      </c>
      <c r="CV19" s="388">
        <f>'7'!F30</f>
        <v>67785100</v>
      </c>
      <c r="CW19" s="399">
        <f>'7'!F91</f>
        <v>148834800</v>
      </c>
      <c r="CX19" s="127">
        <f>SUM(CV19:CW19)</f>
        <v>216619900</v>
      </c>
      <c r="CY19" s="412">
        <f>'7'!F11</f>
        <v>116623300</v>
      </c>
      <c r="CZ19" s="76">
        <f>'7'!F10</f>
        <v>198263600</v>
      </c>
      <c r="DA19" s="399">
        <f>'7'!F8</f>
        <v>184381500</v>
      </c>
      <c r="DB19" s="125">
        <f>'7'!F12</f>
        <v>442229400</v>
      </c>
      <c r="DC19" s="127">
        <f>SUM(CY19:DB19)</f>
        <v>941497800</v>
      </c>
      <c r="DE19" s="404">
        <f>CX19+DC19</f>
        <v>1158117700</v>
      </c>
    </row>
    <row r="20" spans="1:109" ht="48" customHeight="1" x14ac:dyDescent="0.2">
      <c r="A20" s="33" t="s">
        <v>42</v>
      </c>
      <c r="B20" s="8">
        <v>42026</v>
      </c>
      <c r="C20" s="9" t="s">
        <v>12</v>
      </c>
      <c r="D20" s="10">
        <v>42028</v>
      </c>
      <c r="E20" s="111" t="s">
        <v>21</v>
      </c>
      <c r="F20" s="83">
        <v>31558000</v>
      </c>
      <c r="G20" s="80">
        <v>321745000</v>
      </c>
      <c r="H20" s="80">
        <v>1625000</v>
      </c>
      <c r="I20" s="87">
        <v>333747000</v>
      </c>
      <c r="J20" s="65">
        <f t="shared" si="0"/>
        <v>688675000</v>
      </c>
      <c r="K20" s="783"/>
      <c r="L20" s="6">
        <v>31558000</v>
      </c>
      <c r="M20" s="6">
        <v>321745000</v>
      </c>
      <c r="N20" s="6">
        <v>1625000</v>
      </c>
      <c r="O20" s="6">
        <v>333747000</v>
      </c>
      <c r="P20" s="7">
        <f t="shared" si="1"/>
        <v>688675000</v>
      </c>
      <c r="Q20" s="54"/>
      <c r="T20" s="130"/>
      <c r="V20" s="33" t="s">
        <v>80</v>
      </c>
      <c r="W20" s="8"/>
      <c r="X20" s="9"/>
      <c r="Y20" s="10"/>
      <c r="Z20" s="111" t="s">
        <v>21</v>
      </c>
      <c r="AA20" s="137">
        <f>ROUND(L20*$T$25,-3)+3328700</f>
        <v>30026700</v>
      </c>
      <c r="AB20" s="11" t="e">
        <f>ROUND(M20*#REF!,-3)+21299200</f>
        <v>#REF!</v>
      </c>
      <c r="AC20" s="11">
        <f t="shared" si="15"/>
        <v>1847900</v>
      </c>
      <c r="AD20" s="11" t="e">
        <f>ROUND(O20*#REF!*1.06,-3)+29875700</f>
        <v>#REF!</v>
      </c>
      <c r="AE20" s="12" t="e">
        <f t="shared" si="14"/>
        <v>#REF!</v>
      </c>
      <c r="AO20" s="33" t="s">
        <v>42</v>
      </c>
      <c r="AP20" s="8">
        <v>42026</v>
      </c>
      <c r="AQ20" s="9" t="s">
        <v>12</v>
      </c>
      <c r="AR20" s="10">
        <v>42028</v>
      </c>
      <c r="AS20" s="111" t="s">
        <v>21</v>
      </c>
      <c r="AT20" s="83">
        <v>31558000</v>
      </c>
      <c r="AU20" s="80">
        <v>321745000</v>
      </c>
      <c r="AV20" s="80">
        <v>1625000</v>
      </c>
      <c r="AW20" s="87">
        <v>333747000</v>
      </c>
      <c r="AX20" s="65">
        <f t="shared" si="3"/>
        <v>688675000</v>
      </c>
      <c r="AY20" s="783"/>
      <c r="AZ20" s="6">
        <v>31558000</v>
      </c>
      <c r="BA20" s="6">
        <v>321745000</v>
      </c>
      <c r="BB20" s="6">
        <v>1625000</v>
      </c>
      <c r="BC20" s="6">
        <v>333747000</v>
      </c>
      <c r="BD20" s="7">
        <f>SUM(AZ20:BC20)</f>
        <v>688675000</v>
      </c>
      <c r="BE20" s="54"/>
      <c r="BH20" s="130"/>
      <c r="BJ20" s="231" t="s">
        <v>80</v>
      </c>
      <c r="BK20" s="232">
        <v>42318</v>
      </c>
      <c r="BL20" s="233" t="s">
        <v>12</v>
      </c>
      <c r="BM20" s="234">
        <f t="shared" si="5"/>
        <v>42320</v>
      </c>
      <c r="BN20" s="123" t="s">
        <v>21</v>
      </c>
      <c r="BO20" s="136">
        <v>22954700</v>
      </c>
      <c r="BP20" s="76">
        <v>236005200</v>
      </c>
      <c r="BQ20" s="76">
        <v>1201900</v>
      </c>
      <c r="BR20" s="76">
        <v>231670700</v>
      </c>
      <c r="BS20" s="206">
        <f t="shared" si="9"/>
        <v>491832500</v>
      </c>
      <c r="BT20" s="307" t="e">
        <f>(BT14+#REF!)/2</f>
        <v>#REF!</v>
      </c>
      <c r="BU20" s="308">
        <v>178197300</v>
      </c>
      <c r="BV20" s="308" t="e">
        <f>ROUND((BV10+BV12+BV14+#REF!+#REF!)/5,-2)</f>
        <v>#REF!</v>
      </c>
      <c r="BW20" s="308" t="e">
        <f>CD20*#REF!</f>
        <v>#REF!</v>
      </c>
      <c r="BX20" s="309" t="e">
        <f t="shared" si="6"/>
        <v>#REF!</v>
      </c>
      <c r="BY20" s="235" t="e">
        <f t="shared" si="7"/>
        <v>#REF!</v>
      </c>
      <c r="BZ20" s="125">
        <f t="shared" si="7"/>
        <v>-57807900</v>
      </c>
      <c r="CA20" s="125" t="e">
        <f t="shared" si="7"/>
        <v>#REF!</v>
      </c>
      <c r="CB20" s="125" t="e">
        <f t="shared" si="7"/>
        <v>#REF!</v>
      </c>
      <c r="CC20" s="127" t="e">
        <f t="shared" si="8"/>
        <v>#REF!</v>
      </c>
      <c r="CD20" s="127">
        <v>70</v>
      </c>
      <c r="CE20" s="295" t="s">
        <v>98</v>
      </c>
      <c r="CF20" s="274" t="s">
        <v>96</v>
      </c>
      <c r="CG20" s="297"/>
      <c r="CM20" s="130"/>
      <c r="CP20" s="140" t="s">
        <v>378</v>
      </c>
      <c r="CQ20" s="355">
        <v>44875</v>
      </c>
      <c r="CR20" s="372" t="s">
        <v>12</v>
      </c>
      <c r="CS20" s="373">
        <v>44878</v>
      </c>
      <c r="CT20" s="111" t="s">
        <v>151</v>
      </c>
      <c r="CU20" s="470"/>
      <c r="CV20" s="211">
        <f>'8'!G53</f>
        <v>816266400</v>
      </c>
      <c r="CW20" s="398">
        <f>'8'!G125</f>
        <v>609020900</v>
      </c>
      <c r="CX20" s="12">
        <f>SUM(CV20:CW20)</f>
        <v>1425287300</v>
      </c>
      <c r="CY20" s="411">
        <f>'8'!G11</f>
        <v>417662500</v>
      </c>
      <c r="CZ20" s="6">
        <f>'8'!G8</f>
        <v>538967300</v>
      </c>
      <c r="DA20" s="398">
        <f>'8'!G9</f>
        <v>434325300</v>
      </c>
      <c r="DB20" s="11">
        <f>'8'!G12</f>
        <v>1058565900</v>
      </c>
      <c r="DC20" s="12">
        <f>SUM(CY20:DB20)</f>
        <v>2449521000</v>
      </c>
      <c r="DE20" s="405">
        <f>CX20+DC20</f>
        <v>3874808300</v>
      </c>
    </row>
    <row r="21" spans="1:109" ht="48" customHeight="1" x14ac:dyDescent="0.2">
      <c r="A21" s="141" t="s">
        <v>48</v>
      </c>
      <c r="B21" s="8">
        <v>42037</v>
      </c>
      <c r="C21" s="9" t="s">
        <v>12</v>
      </c>
      <c r="D21" s="10">
        <v>42039</v>
      </c>
      <c r="E21" s="112" t="s">
        <v>39</v>
      </c>
      <c r="F21" s="83">
        <v>50316000</v>
      </c>
      <c r="G21" s="80">
        <v>476267000</v>
      </c>
      <c r="H21" s="80">
        <v>4876000</v>
      </c>
      <c r="I21" s="87">
        <v>484571000</v>
      </c>
      <c r="J21" s="65">
        <f t="shared" si="0"/>
        <v>1016030000</v>
      </c>
      <c r="K21" s="783"/>
      <c r="L21" s="125">
        <v>50316000</v>
      </c>
      <c r="M21" s="126">
        <v>476267000</v>
      </c>
      <c r="N21" s="126">
        <v>4876000</v>
      </c>
      <c r="O21" s="126">
        <v>484571000</v>
      </c>
      <c r="P21" s="127">
        <f t="shared" si="1"/>
        <v>1016030000</v>
      </c>
      <c r="Q21" s="54"/>
      <c r="S21" s="92"/>
      <c r="T21" s="92"/>
      <c r="U21" s="101"/>
      <c r="V21" s="33" t="s">
        <v>81</v>
      </c>
      <c r="W21" s="8"/>
      <c r="X21" s="9"/>
      <c r="Y21" s="10"/>
      <c r="Z21" s="112" t="s">
        <v>39</v>
      </c>
      <c r="AA21" s="107">
        <f>ROUND(L21*$T$25,-3)+3328700</f>
        <v>45895700</v>
      </c>
      <c r="AB21" s="6" t="e">
        <f>ROUND(M21*#REF!,-3)+21299200</f>
        <v>#REF!</v>
      </c>
      <c r="AC21" s="6">
        <f t="shared" si="15"/>
        <v>5098900</v>
      </c>
      <c r="AD21" s="6" t="e">
        <f>ROUND(O21*#REF!*1.06,-3)+29875700</f>
        <v>#REF!</v>
      </c>
      <c r="AE21" s="7" t="e">
        <f t="shared" si="14"/>
        <v>#REF!</v>
      </c>
      <c r="AO21" s="141" t="s">
        <v>48</v>
      </c>
      <c r="AP21" s="8">
        <v>42037</v>
      </c>
      <c r="AQ21" s="9" t="s">
        <v>12</v>
      </c>
      <c r="AR21" s="10">
        <v>42039</v>
      </c>
      <c r="AS21" s="112" t="s">
        <v>39</v>
      </c>
      <c r="AT21" s="83">
        <v>50316000</v>
      </c>
      <c r="AU21" s="80">
        <v>476267000</v>
      </c>
      <c r="AV21" s="80">
        <v>4876000</v>
      </c>
      <c r="AW21" s="87">
        <v>484571000</v>
      </c>
      <c r="AX21" s="65">
        <f t="shared" si="3"/>
        <v>1016030000</v>
      </c>
      <c r="AY21" s="783"/>
      <c r="AZ21" s="125">
        <v>50316000</v>
      </c>
      <c r="BA21" s="126">
        <v>476267000</v>
      </c>
      <c r="BB21" s="126">
        <v>4876000</v>
      </c>
      <c r="BC21" s="126">
        <v>484571000</v>
      </c>
      <c r="BD21" s="127">
        <f>SUM(AZ21:BC21)</f>
        <v>1016030000</v>
      </c>
      <c r="BE21" s="54"/>
      <c r="BG21" s="92"/>
      <c r="BH21" s="92"/>
      <c r="BI21" s="101"/>
      <c r="BJ21" s="33" t="s">
        <v>81</v>
      </c>
      <c r="BK21" s="8">
        <v>42332</v>
      </c>
      <c r="BL21" s="9" t="s">
        <v>12</v>
      </c>
      <c r="BM21" s="10">
        <f t="shared" si="5"/>
        <v>42334</v>
      </c>
      <c r="BN21" s="111" t="s">
        <v>21</v>
      </c>
      <c r="BO21" s="137">
        <v>30026700</v>
      </c>
      <c r="BP21" s="11">
        <v>348835200</v>
      </c>
      <c r="BQ21" s="11">
        <v>1847900</v>
      </c>
      <c r="BR21" s="11">
        <v>393906700</v>
      </c>
      <c r="BS21" s="203">
        <f t="shared" si="9"/>
        <v>774616500</v>
      </c>
      <c r="BT21" s="310" t="e">
        <f>BT20</f>
        <v>#REF!</v>
      </c>
      <c r="BU21" s="311" t="e">
        <f>ROUND((($BU$12+$BU$14+#REF!)/3*1/3+$BU$20*2/3),-2)</f>
        <v>#REF!</v>
      </c>
      <c r="BV21" s="311" t="e">
        <f>BV20</f>
        <v>#REF!</v>
      </c>
      <c r="BW21" s="311" t="e">
        <f>CD21*#REF!</f>
        <v>#REF!</v>
      </c>
      <c r="BX21" s="312" t="e">
        <f t="shared" si="6"/>
        <v>#REF!</v>
      </c>
      <c r="BY21" s="211" t="e">
        <f t="shared" si="7"/>
        <v>#REF!</v>
      </c>
      <c r="BZ21" s="6" t="e">
        <f t="shared" si="7"/>
        <v>#REF!</v>
      </c>
      <c r="CA21" s="6" t="e">
        <f t="shared" si="7"/>
        <v>#REF!</v>
      </c>
      <c r="CB21" s="6" t="e">
        <f t="shared" si="7"/>
        <v>#REF!</v>
      </c>
      <c r="CC21" s="7" t="e">
        <f t="shared" si="8"/>
        <v>#REF!</v>
      </c>
      <c r="CD21" s="7">
        <v>150</v>
      </c>
      <c r="CE21" s="273" t="s">
        <v>100</v>
      </c>
      <c r="CF21" s="275" t="s">
        <v>96</v>
      </c>
      <c r="CG21" s="297"/>
      <c r="CL21" s="92"/>
      <c r="CM21" s="92"/>
      <c r="CN21" s="101"/>
      <c r="CO21" s="101"/>
      <c r="CP21" s="140" t="s">
        <v>315</v>
      </c>
      <c r="CQ21" s="355">
        <v>44962</v>
      </c>
      <c r="CR21" s="372" t="s">
        <v>12</v>
      </c>
      <c r="CS21" s="373">
        <v>44599</v>
      </c>
      <c r="CT21" s="202" t="s">
        <v>379</v>
      </c>
      <c r="CU21" s="470" t="s">
        <v>356</v>
      </c>
      <c r="CV21" s="211">
        <f>'9-1'!F15</f>
        <v>0</v>
      </c>
      <c r="CW21" s="398">
        <f>'9-1'!F22</f>
        <v>1566200</v>
      </c>
      <c r="CX21" s="7">
        <f t="shared" si="11"/>
        <v>1566200</v>
      </c>
      <c r="CY21" s="411">
        <f>'9-1'!F8</f>
        <v>105524000</v>
      </c>
      <c r="CZ21" s="6">
        <f>'9-1'!F9</f>
        <v>228240000</v>
      </c>
      <c r="DA21" s="398">
        <f>'9-1'!F10</f>
        <v>152576600</v>
      </c>
      <c r="DB21" s="11">
        <f>'9-1'!F12</f>
        <v>562918500</v>
      </c>
      <c r="DC21" s="7">
        <f t="shared" si="12"/>
        <v>1049259100</v>
      </c>
      <c r="DE21" s="402">
        <f t="shared" si="13"/>
        <v>1050825300</v>
      </c>
    </row>
    <row r="22" spans="1:109" ht="48" customHeight="1" x14ac:dyDescent="0.2">
      <c r="A22" s="25" t="s">
        <v>43</v>
      </c>
      <c r="B22" s="8">
        <v>42065</v>
      </c>
      <c r="C22" s="9" t="s">
        <v>12</v>
      </c>
      <c r="D22" s="10">
        <v>42067</v>
      </c>
      <c r="E22" s="111" t="s">
        <v>40</v>
      </c>
      <c r="F22" s="81">
        <v>29736000</v>
      </c>
      <c r="G22" s="90">
        <v>238827000</v>
      </c>
      <c r="H22" s="80">
        <v>2024000</v>
      </c>
      <c r="I22" s="91">
        <v>145642000</v>
      </c>
      <c r="J22" s="65">
        <f t="shared" si="0"/>
        <v>416229000</v>
      </c>
      <c r="K22" s="783"/>
      <c r="L22" s="11">
        <v>29736000</v>
      </c>
      <c r="M22" s="11">
        <v>238827000</v>
      </c>
      <c r="N22" s="11">
        <v>2024000</v>
      </c>
      <c r="O22" s="11">
        <v>145642000</v>
      </c>
      <c r="P22" s="12">
        <f t="shared" si="1"/>
        <v>416229000</v>
      </c>
      <c r="Q22" s="54"/>
      <c r="S22" s="93"/>
      <c r="T22" s="94" t="s">
        <v>60</v>
      </c>
      <c r="U22" s="101"/>
      <c r="V22" s="141" t="s">
        <v>82</v>
      </c>
      <c r="W22" s="8"/>
      <c r="X22" s="9"/>
      <c r="Y22" s="10"/>
      <c r="Z22" s="111" t="s">
        <v>40</v>
      </c>
      <c r="AA22" s="107">
        <f>ROUND(L22*$T$25,-3)+3328700</f>
        <v>28485700</v>
      </c>
      <c r="AB22" s="6" t="e">
        <f>ROUND(M22*#REF!,-3)+21299200</f>
        <v>#REF!</v>
      </c>
      <c r="AC22" s="6">
        <f>ROUND(N22,-3)+222900</f>
        <v>2246900</v>
      </c>
      <c r="AD22" s="6" t="e">
        <f>ROUND(O22*#REF!*1.06,-3)+29875700</f>
        <v>#REF!</v>
      </c>
      <c r="AE22" s="7" t="e">
        <f>SUM(AA22:AD22)</f>
        <v>#REF!</v>
      </c>
      <c r="AO22" s="25" t="s">
        <v>43</v>
      </c>
      <c r="AP22" s="8">
        <v>42065</v>
      </c>
      <c r="AQ22" s="9" t="s">
        <v>12</v>
      </c>
      <c r="AR22" s="10">
        <v>42067</v>
      </c>
      <c r="AS22" s="111" t="s">
        <v>40</v>
      </c>
      <c r="AT22" s="81">
        <v>29736000</v>
      </c>
      <c r="AU22" s="90">
        <v>238827000</v>
      </c>
      <c r="AV22" s="80">
        <v>2024000</v>
      </c>
      <c r="AW22" s="91">
        <v>145642000</v>
      </c>
      <c r="AX22" s="65">
        <f t="shared" si="3"/>
        <v>416229000</v>
      </c>
      <c r="AY22" s="783"/>
      <c r="AZ22" s="11">
        <v>29736000</v>
      </c>
      <c r="BA22" s="11">
        <v>238827000</v>
      </c>
      <c r="BB22" s="11">
        <v>2024000</v>
      </c>
      <c r="BC22" s="11">
        <v>145642000</v>
      </c>
      <c r="BD22" s="12">
        <f>SUM(AZ22:BC22)</f>
        <v>416229000</v>
      </c>
      <c r="BE22" s="54"/>
      <c r="BG22" s="93"/>
      <c r="BH22" s="94" t="s">
        <v>60</v>
      </c>
      <c r="BI22" s="101"/>
      <c r="BJ22" s="265" t="s">
        <v>83</v>
      </c>
      <c r="BK22" s="266">
        <v>42366</v>
      </c>
      <c r="BL22" s="267" t="s">
        <v>12</v>
      </c>
      <c r="BM22" s="268">
        <f t="shared" si="5"/>
        <v>42368</v>
      </c>
      <c r="BN22" s="258" t="s">
        <v>20</v>
      </c>
      <c r="BO22" s="252">
        <v>45895900</v>
      </c>
      <c r="BP22" s="253">
        <v>506139400</v>
      </c>
      <c r="BQ22" s="253">
        <v>5098300</v>
      </c>
      <c r="BR22" s="253">
        <v>558447900</v>
      </c>
      <c r="BS22" s="254">
        <f t="shared" si="9"/>
        <v>1115581500</v>
      </c>
      <c r="BT22" s="255">
        <f>BT9</f>
        <v>43399400</v>
      </c>
      <c r="BU22" s="253">
        <v>524758600</v>
      </c>
      <c r="BV22" s="253" t="e">
        <f>ROUND((BV9+#REF!+BV16+BV17+#REF!)/5,-2)</f>
        <v>#REF!</v>
      </c>
      <c r="BW22" s="253">
        <f>ROUND(601411100*168/165,-2)</f>
        <v>612345800</v>
      </c>
      <c r="BX22" s="257" t="e">
        <f t="shared" si="6"/>
        <v>#REF!</v>
      </c>
      <c r="BY22" s="269">
        <f t="shared" si="7"/>
        <v>-2496500</v>
      </c>
      <c r="BZ22" s="270">
        <f t="shared" si="7"/>
        <v>18619200</v>
      </c>
      <c r="CA22" s="270" t="e">
        <f t="shared" si="7"/>
        <v>#REF!</v>
      </c>
      <c r="CB22" s="270">
        <f t="shared" si="7"/>
        <v>53897900</v>
      </c>
      <c r="CC22" s="257" t="e">
        <f t="shared" si="8"/>
        <v>#REF!</v>
      </c>
      <c r="CD22" s="257">
        <v>168</v>
      </c>
      <c r="CE22" s="279"/>
      <c r="CF22" s="306" t="s">
        <v>101</v>
      </c>
      <c r="CG22" s="298"/>
      <c r="CL22" s="93"/>
      <c r="CM22" s="94" t="s">
        <v>60</v>
      </c>
      <c r="CN22" s="101"/>
      <c r="CO22" s="101"/>
      <c r="CP22" s="140" t="s">
        <v>380</v>
      </c>
      <c r="CQ22" s="355">
        <v>44975</v>
      </c>
      <c r="CR22" s="372" t="s">
        <v>12</v>
      </c>
      <c r="CS22" s="373">
        <v>44977</v>
      </c>
      <c r="CT22" s="202" t="s">
        <v>152</v>
      </c>
      <c r="CU22" s="463" t="s">
        <v>336</v>
      </c>
      <c r="CV22" s="211">
        <f>'10'!F38</f>
        <v>116084700</v>
      </c>
      <c r="CW22" s="398">
        <f>'10'!F98</f>
        <v>155204900</v>
      </c>
      <c r="CX22" s="7">
        <f t="shared" si="11"/>
        <v>271289600</v>
      </c>
      <c r="CY22" s="411">
        <f>'10'!F11</f>
        <v>103168700</v>
      </c>
      <c r="CZ22" s="6">
        <f>'10'!F8</f>
        <v>191174400</v>
      </c>
      <c r="DA22" s="398">
        <f>'10'!F9</f>
        <v>143796300</v>
      </c>
      <c r="DB22" s="11">
        <f>'10'!F12</f>
        <v>333813900</v>
      </c>
      <c r="DC22" s="7">
        <f t="shared" si="12"/>
        <v>771953300</v>
      </c>
      <c r="DE22" s="402">
        <f t="shared" si="13"/>
        <v>1043242900</v>
      </c>
    </row>
    <row r="23" spans="1:109" ht="48" customHeight="1" x14ac:dyDescent="0.2">
      <c r="A23" s="25"/>
      <c r="B23" s="8"/>
      <c r="C23" s="9"/>
      <c r="D23" s="10"/>
      <c r="E23" s="111"/>
      <c r="F23" s="81"/>
      <c r="G23" s="90"/>
      <c r="H23" s="80"/>
      <c r="I23" s="91"/>
      <c r="J23" s="65"/>
      <c r="K23" s="783"/>
      <c r="L23" s="11"/>
      <c r="M23" s="11"/>
      <c r="N23" s="11"/>
      <c r="O23" s="11"/>
      <c r="P23" s="12"/>
      <c r="Q23" s="54"/>
      <c r="S23" s="93"/>
      <c r="T23" s="94"/>
      <c r="U23" s="101"/>
      <c r="V23" s="141"/>
      <c r="W23" s="8"/>
      <c r="X23" s="9"/>
      <c r="Y23" s="10"/>
      <c r="Z23" s="111"/>
      <c r="AA23" s="137"/>
      <c r="AB23" s="11"/>
      <c r="AC23" s="11"/>
      <c r="AD23" s="11"/>
      <c r="AE23" s="12"/>
      <c r="AO23" s="25"/>
      <c r="AP23" s="8"/>
      <c r="AQ23" s="9"/>
      <c r="AR23" s="10"/>
      <c r="AS23" s="111"/>
      <c r="AT23" s="81"/>
      <c r="AU23" s="90"/>
      <c r="AV23" s="80"/>
      <c r="AW23" s="91"/>
      <c r="AX23" s="65"/>
      <c r="AY23" s="783"/>
      <c r="AZ23" s="11"/>
      <c r="BA23" s="11"/>
      <c r="BB23" s="11"/>
      <c r="BC23" s="11"/>
      <c r="BD23" s="12"/>
      <c r="BE23" s="54"/>
      <c r="BG23" s="93"/>
      <c r="BH23" s="94"/>
      <c r="BI23" s="101"/>
      <c r="BJ23" s="265"/>
      <c r="BK23" s="266"/>
      <c r="BL23" s="267"/>
      <c r="BM23" s="268"/>
      <c r="BN23" s="251"/>
      <c r="BO23" s="252"/>
      <c r="BP23" s="253"/>
      <c r="BQ23" s="253"/>
      <c r="BR23" s="253"/>
      <c r="BS23" s="254"/>
      <c r="BT23" s="255"/>
      <c r="BU23" s="253"/>
      <c r="BV23" s="253"/>
      <c r="BW23" s="253"/>
      <c r="BX23" s="257"/>
      <c r="BY23" s="269"/>
      <c r="BZ23" s="270"/>
      <c r="CA23" s="270"/>
      <c r="CB23" s="270"/>
      <c r="CC23" s="257"/>
      <c r="CD23" s="257"/>
      <c r="CE23" s="279"/>
      <c r="CF23" s="306"/>
      <c r="CG23" s="298"/>
      <c r="CL23" s="93"/>
      <c r="CM23" s="94"/>
      <c r="CN23" s="101"/>
      <c r="CO23" s="101"/>
      <c r="CP23" s="140" t="s">
        <v>316</v>
      </c>
      <c r="CQ23" s="355">
        <v>44996</v>
      </c>
      <c r="CR23" s="372" t="s">
        <v>12</v>
      </c>
      <c r="CS23" s="373">
        <v>44998</v>
      </c>
      <c r="CT23" s="202" t="s">
        <v>379</v>
      </c>
      <c r="CU23" s="466" t="s">
        <v>357</v>
      </c>
      <c r="CV23" s="211">
        <v>0</v>
      </c>
      <c r="CW23" s="398">
        <f>'9-2'!F23</f>
        <v>2447300</v>
      </c>
      <c r="CX23" s="7">
        <f t="shared" si="11"/>
        <v>2447300</v>
      </c>
      <c r="CY23" s="411">
        <f>'9-2'!F8</f>
        <v>120149800</v>
      </c>
      <c r="CZ23" s="6">
        <f>'9-2'!F9</f>
        <v>242718400</v>
      </c>
      <c r="DA23" s="398">
        <f>'9-2'!F10</f>
        <v>150658600</v>
      </c>
      <c r="DB23" s="11">
        <f>'9-2'!F12</f>
        <v>546383600</v>
      </c>
      <c r="DC23" s="7">
        <f>SUM(CY23:DB23)</f>
        <v>1059910400</v>
      </c>
      <c r="DE23" s="402">
        <f>CX23+DC23</f>
        <v>1062357700</v>
      </c>
    </row>
    <row r="24" spans="1:109" ht="48" customHeight="1" x14ac:dyDescent="0.2">
      <c r="A24" s="25"/>
      <c r="B24" s="8"/>
      <c r="C24" s="9"/>
      <c r="D24" s="10"/>
      <c r="E24" s="111"/>
      <c r="F24" s="81"/>
      <c r="G24" s="90"/>
      <c r="H24" s="80"/>
      <c r="I24" s="91"/>
      <c r="J24" s="65"/>
      <c r="K24" s="783"/>
      <c r="L24" s="11"/>
      <c r="M24" s="11"/>
      <c r="N24" s="11"/>
      <c r="O24" s="11"/>
      <c r="P24" s="12"/>
      <c r="Q24" s="54"/>
      <c r="S24" s="93"/>
      <c r="T24" s="94"/>
      <c r="U24" s="101"/>
      <c r="V24" s="141"/>
      <c r="W24" s="8"/>
      <c r="X24" s="9"/>
      <c r="Y24" s="10"/>
      <c r="Z24" s="111"/>
      <c r="AA24" s="137"/>
      <c r="AB24" s="11"/>
      <c r="AC24" s="11"/>
      <c r="AD24" s="11"/>
      <c r="AE24" s="12"/>
      <c r="AO24" s="25"/>
      <c r="AP24" s="8"/>
      <c r="AQ24" s="9"/>
      <c r="AR24" s="10"/>
      <c r="AS24" s="111"/>
      <c r="AT24" s="81"/>
      <c r="AU24" s="90"/>
      <c r="AV24" s="80"/>
      <c r="AW24" s="91"/>
      <c r="AX24" s="65"/>
      <c r="AY24" s="783"/>
      <c r="AZ24" s="11"/>
      <c r="BA24" s="11"/>
      <c r="BB24" s="11"/>
      <c r="BC24" s="11"/>
      <c r="BD24" s="12"/>
      <c r="BE24" s="54"/>
      <c r="BG24" s="93"/>
      <c r="BH24" s="94"/>
      <c r="BI24" s="101"/>
      <c r="BJ24" s="265"/>
      <c r="BK24" s="266"/>
      <c r="BL24" s="267"/>
      <c r="BM24" s="268"/>
      <c r="BN24" s="251"/>
      <c r="BO24" s="252"/>
      <c r="BP24" s="253"/>
      <c r="BQ24" s="253"/>
      <c r="BR24" s="253"/>
      <c r="BS24" s="254"/>
      <c r="BT24" s="255"/>
      <c r="BU24" s="253"/>
      <c r="BV24" s="253"/>
      <c r="BW24" s="253"/>
      <c r="BX24" s="257"/>
      <c r="BY24" s="269"/>
      <c r="BZ24" s="270"/>
      <c r="CA24" s="270"/>
      <c r="CB24" s="270"/>
      <c r="CC24" s="257"/>
      <c r="CD24" s="257"/>
      <c r="CE24" s="279"/>
      <c r="CF24" s="306"/>
      <c r="CG24" s="298"/>
      <c r="CL24" s="93"/>
      <c r="CM24" s="94"/>
      <c r="CN24" s="101"/>
      <c r="CO24" s="101"/>
      <c r="CP24" s="140" t="s">
        <v>381</v>
      </c>
      <c r="CQ24" s="355">
        <v>44636</v>
      </c>
      <c r="CR24" s="372" t="s">
        <v>12</v>
      </c>
      <c r="CS24" s="373">
        <v>44638</v>
      </c>
      <c r="CT24" s="202" t="s">
        <v>124</v>
      </c>
      <c r="CU24" s="469"/>
      <c r="CV24" s="211">
        <f>'11'!F34</f>
        <v>64531900</v>
      </c>
      <c r="CW24" s="398">
        <f>'11'!F93</f>
        <v>141305100</v>
      </c>
      <c r="CX24" s="7">
        <f t="shared" si="11"/>
        <v>205837000</v>
      </c>
      <c r="CY24" s="411">
        <f>'11'!F11</f>
        <v>134881200</v>
      </c>
      <c r="CZ24" s="6">
        <f>'11'!F8</f>
        <v>225472500</v>
      </c>
      <c r="DA24" s="398">
        <f>'11'!F9</f>
        <v>168601600</v>
      </c>
      <c r="DB24" s="11">
        <f>'11'!F12</f>
        <v>488630300</v>
      </c>
      <c r="DC24" s="7">
        <f t="shared" si="12"/>
        <v>1017585600</v>
      </c>
      <c r="DE24" s="402">
        <f t="shared" si="13"/>
        <v>1223422600</v>
      </c>
    </row>
    <row r="25" spans="1:109" ht="48" customHeight="1" x14ac:dyDescent="0.2">
      <c r="A25" s="25" t="s">
        <v>44</v>
      </c>
      <c r="B25" s="8">
        <v>42081</v>
      </c>
      <c r="C25" s="9" t="s">
        <v>12</v>
      </c>
      <c r="D25" s="10">
        <v>42083</v>
      </c>
      <c r="E25" s="112" t="s">
        <v>20</v>
      </c>
      <c r="F25" s="81">
        <v>50316000</v>
      </c>
      <c r="G25" s="80">
        <v>476267000</v>
      </c>
      <c r="H25" s="80">
        <v>4876000</v>
      </c>
      <c r="I25" s="87">
        <v>484571000</v>
      </c>
      <c r="J25" s="65">
        <f t="shared" si="0"/>
        <v>1016030000</v>
      </c>
      <c r="K25" s="817"/>
      <c r="L25" s="11">
        <v>50316000</v>
      </c>
      <c r="M25" s="11">
        <v>476267000</v>
      </c>
      <c r="N25" s="11">
        <v>4876000</v>
      </c>
      <c r="O25" s="11">
        <v>484599300</v>
      </c>
      <c r="P25" s="12">
        <f t="shared" si="1"/>
        <v>1016058300</v>
      </c>
      <c r="Q25" s="54"/>
      <c r="S25" s="94" t="s">
        <v>16</v>
      </c>
      <c r="T25" s="95">
        <f>ROUND((T12+T18)/2,3)</f>
        <v>0.84599999999999997</v>
      </c>
      <c r="U25" s="101" t="s">
        <v>26</v>
      </c>
      <c r="V25" s="141" t="s">
        <v>83</v>
      </c>
      <c r="W25" s="8"/>
      <c r="X25" s="9"/>
      <c r="Y25" s="10"/>
      <c r="Z25" s="112" t="s">
        <v>20</v>
      </c>
      <c r="AA25" s="195">
        <f>ROUND(L25*$T$25,-3)+3328700+200</f>
        <v>45895900</v>
      </c>
      <c r="AB25" s="194" t="e">
        <f>ROUND(M25*#REF!,-3)+21299200+200</f>
        <v>#REF!</v>
      </c>
      <c r="AC25" s="194">
        <f>ROUND(N25,-3)+222900-600</f>
        <v>5098300</v>
      </c>
      <c r="AD25" s="194" t="e">
        <f>ROUND(O25*#REF!*1.06,-3)+29875700+200</f>
        <v>#REF!</v>
      </c>
      <c r="AE25" s="12" t="e">
        <f>SUM(AA25:AD25)</f>
        <v>#REF!</v>
      </c>
      <c r="AO25" s="25" t="s">
        <v>44</v>
      </c>
      <c r="AP25" s="8">
        <v>42081</v>
      </c>
      <c r="AQ25" s="9" t="s">
        <v>12</v>
      </c>
      <c r="AR25" s="10">
        <v>42083</v>
      </c>
      <c r="AS25" s="112" t="s">
        <v>20</v>
      </c>
      <c r="AT25" s="81">
        <v>50316000</v>
      </c>
      <c r="AU25" s="80">
        <v>476267000</v>
      </c>
      <c r="AV25" s="80">
        <v>4876000</v>
      </c>
      <c r="AW25" s="87">
        <v>484571000</v>
      </c>
      <c r="AX25" s="65">
        <f t="shared" si="3"/>
        <v>1016030000</v>
      </c>
      <c r="AY25" s="817"/>
      <c r="AZ25" s="11">
        <v>50316000</v>
      </c>
      <c r="BA25" s="11">
        <v>476267000</v>
      </c>
      <c r="BB25" s="11">
        <v>4876000</v>
      </c>
      <c r="BC25" s="11">
        <v>484599300</v>
      </c>
      <c r="BD25" s="12">
        <f>SUM(AZ25:BC25)</f>
        <v>1016058300</v>
      </c>
      <c r="BE25" s="54"/>
      <c r="BG25" s="94" t="s">
        <v>16</v>
      </c>
      <c r="BH25" s="95">
        <f>ROUND((BH12+BH18)/2,3)</f>
        <v>0.84599999999999997</v>
      </c>
      <c r="BI25" s="101" t="s">
        <v>26</v>
      </c>
      <c r="BJ25" s="25"/>
      <c r="BK25" s="8"/>
      <c r="BL25" s="9"/>
      <c r="BM25" s="10"/>
      <c r="BN25" s="131"/>
      <c r="BO25" s="137"/>
      <c r="BP25" s="11"/>
      <c r="BQ25" s="11"/>
      <c r="BR25" s="11"/>
      <c r="BS25" s="204"/>
      <c r="BT25" s="211"/>
      <c r="BU25" s="11"/>
      <c r="BV25" s="11"/>
      <c r="BW25" s="11"/>
      <c r="BX25" s="7"/>
      <c r="BY25" s="212"/>
      <c r="BZ25" s="11"/>
      <c r="CA25" s="11"/>
      <c r="CB25" s="11"/>
      <c r="CC25" s="7"/>
      <c r="CD25" s="7"/>
      <c r="CE25" s="280"/>
      <c r="CF25" s="281"/>
      <c r="CG25" s="298"/>
      <c r="CL25" s="94" t="s">
        <v>16</v>
      </c>
      <c r="CM25" s="95">
        <f>ROUND((CM12+CM18)/2,3)</f>
        <v>0.84</v>
      </c>
      <c r="CN25" s="101" t="s">
        <v>26</v>
      </c>
      <c r="CO25" s="101"/>
      <c r="CP25" s="140" t="s">
        <v>319</v>
      </c>
      <c r="CQ25" s="355">
        <v>44644</v>
      </c>
      <c r="CR25" s="372" t="s">
        <v>12</v>
      </c>
      <c r="CS25" s="373">
        <v>44646</v>
      </c>
      <c r="CT25" s="202" t="s">
        <v>124</v>
      </c>
      <c r="CU25" s="468" t="s">
        <v>337</v>
      </c>
      <c r="CV25" s="211">
        <f>'12-1'!F32</f>
        <v>62081200</v>
      </c>
      <c r="CW25" s="398">
        <f>'12-1'!F91</f>
        <v>116879300</v>
      </c>
      <c r="CX25" s="12">
        <f t="shared" si="11"/>
        <v>178960500</v>
      </c>
      <c r="CY25" s="411">
        <f>'12-1'!F11</f>
        <v>106613000</v>
      </c>
      <c r="CZ25" s="6">
        <f>'12-1'!F8</f>
        <v>178630600</v>
      </c>
      <c r="DA25" s="398">
        <f>'12-1'!F9</f>
        <v>131649900</v>
      </c>
      <c r="DB25" s="11">
        <f>'12-1'!F12</f>
        <v>397216500</v>
      </c>
      <c r="DC25" s="12">
        <f t="shared" si="12"/>
        <v>814110000</v>
      </c>
      <c r="DE25" s="405">
        <f t="shared" si="13"/>
        <v>993070500</v>
      </c>
    </row>
    <row r="26" spans="1:109" ht="48" customHeight="1" thickBot="1" x14ac:dyDescent="0.25">
      <c r="A26" s="13"/>
      <c r="B26" s="8"/>
      <c r="C26" s="9"/>
      <c r="D26" s="10"/>
      <c r="E26" s="20"/>
      <c r="F26" s="66"/>
      <c r="G26" s="71"/>
      <c r="H26" s="71"/>
      <c r="I26" s="71"/>
      <c r="J26" s="66"/>
      <c r="K26" s="78"/>
      <c r="L26" s="55"/>
      <c r="M26" s="55"/>
      <c r="N26" s="55"/>
      <c r="O26" s="55"/>
      <c r="P26" s="56"/>
      <c r="S26" s="815"/>
      <c r="T26" s="816"/>
      <c r="V26" s="13"/>
      <c r="W26" s="8"/>
      <c r="X26" s="9"/>
      <c r="Y26" s="10"/>
      <c r="Z26" s="132"/>
      <c r="AA26" s="138"/>
      <c r="AB26" s="55"/>
      <c r="AC26" s="55"/>
      <c r="AD26" s="55"/>
      <c r="AE26" s="56"/>
      <c r="AO26" s="13"/>
      <c r="AP26" s="8"/>
      <c r="AQ26" s="9"/>
      <c r="AR26" s="10"/>
      <c r="AS26" s="20"/>
      <c r="AT26" s="66"/>
      <c r="AU26" s="71"/>
      <c r="AV26" s="71"/>
      <c r="AW26" s="71"/>
      <c r="AX26" s="66"/>
      <c r="AY26" s="78"/>
      <c r="AZ26" s="55"/>
      <c r="BA26" s="55"/>
      <c r="BB26" s="55"/>
      <c r="BC26" s="55"/>
      <c r="BD26" s="56"/>
      <c r="BG26" s="815"/>
      <c r="BH26" s="816"/>
      <c r="BJ26" s="13"/>
      <c r="BK26" s="8"/>
      <c r="BL26" s="9"/>
      <c r="BM26" s="10"/>
      <c r="BN26" s="132"/>
      <c r="BO26" s="138"/>
      <c r="BP26" s="55"/>
      <c r="BQ26" s="55"/>
      <c r="BR26" s="55"/>
      <c r="BS26" s="207"/>
      <c r="BT26" s="214"/>
      <c r="BU26" s="55"/>
      <c r="BV26" s="55"/>
      <c r="BW26" s="55"/>
      <c r="BX26" s="56"/>
      <c r="BY26" s="214"/>
      <c r="BZ26" s="55"/>
      <c r="CA26" s="55"/>
      <c r="CB26" s="55"/>
      <c r="CC26" s="56"/>
      <c r="CD26" s="56"/>
      <c r="CE26" s="282"/>
      <c r="CF26" s="283"/>
      <c r="CG26" s="299"/>
      <c r="CL26" s="315"/>
      <c r="CM26" s="316"/>
      <c r="CP26" s="140" t="s">
        <v>320</v>
      </c>
      <c r="CQ26" s="355">
        <v>44648</v>
      </c>
      <c r="CR26" s="372" t="s">
        <v>12</v>
      </c>
      <c r="CS26" s="373">
        <v>44650</v>
      </c>
      <c r="CT26" s="494" t="s">
        <v>382</v>
      </c>
      <c r="CU26" s="466" t="s">
        <v>338</v>
      </c>
      <c r="CV26" s="211">
        <f>'12-2'!F17</f>
        <v>825700</v>
      </c>
      <c r="CW26" s="398">
        <f>'12-2'!F51</f>
        <v>28153400</v>
      </c>
      <c r="CX26" s="12">
        <f t="shared" si="11"/>
        <v>28979100</v>
      </c>
      <c r="CY26" s="411">
        <f>'12-2'!F11</f>
        <v>94653900</v>
      </c>
      <c r="CZ26" s="6">
        <f>'12-2'!F8</f>
        <v>104382300</v>
      </c>
      <c r="DA26" s="398">
        <f>'12-2'!F9</f>
        <v>102754700</v>
      </c>
      <c r="DB26" s="11">
        <f>'12-2'!F12</f>
        <v>278311400</v>
      </c>
      <c r="DC26" s="12">
        <f t="shared" si="12"/>
        <v>580102300</v>
      </c>
      <c r="DE26" s="405">
        <f t="shared" si="13"/>
        <v>609081400</v>
      </c>
    </row>
    <row r="27" spans="1:109" ht="21" customHeight="1" thickBot="1" x14ac:dyDescent="0.25">
      <c r="A27" s="426"/>
      <c r="B27" s="427"/>
      <c r="C27" s="427"/>
      <c r="D27" s="427"/>
      <c r="E27" s="428"/>
      <c r="F27" s="67"/>
      <c r="G27" s="67"/>
      <c r="H27" s="67"/>
      <c r="I27" s="67"/>
      <c r="J27" s="68"/>
      <c r="K27" s="48"/>
      <c r="L27" s="14"/>
      <c r="M27" s="14"/>
      <c r="N27" s="14"/>
      <c r="O27" s="14"/>
      <c r="P27" s="15"/>
      <c r="S27" s="425"/>
      <c r="T27" s="425"/>
      <c r="V27" s="426"/>
      <c r="W27" s="429"/>
      <c r="X27" s="429"/>
      <c r="Y27" s="429"/>
      <c r="Z27" s="429"/>
      <c r="AA27" s="430"/>
      <c r="AB27" s="14"/>
      <c r="AC27" s="14"/>
      <c r="AD27" s="14"/>
      <c r="AE27" s="15"/>
      <c r="AO27" s="426"/>
      <c r="AP27" s="427"/>
      <c r="AQ27" s="427"/>
      <c r="AR27" s="427"/>
      <c r="AS27" s="428"/>
      <c r="AT27" s="67"/>
      <c r="AU27" s="67"/>
      <c r="AV27" s="67"/>
      <c r="AW27" s="67"/>
      <c r="AX27" s="68"/>
      <c r="AY27" s="48"/>
      <c r="AZ27" s="14"/>
      <c r="BA27" s="14"/>
      <c r="BB27" s="14"/>
      <c r="BC27" s="14"/>
      <c r="BD27" s="15"/>
      <c r="BG27" s="425"/>
      <c r="BH27" s="425"/>
      <c r="BJ27" s="426"/>
      <c r="BK27" s="429"/>
      <c r="BL27" s="429"/>
      <c r="BM27" s="429"/>
      <c r="BN27" s="429"/>
      <c r="BO27" s="430"/>
      <c r="BP27" s="14"/>
      <c r="BQ27" s="14"/>
      <c r="BR27" s="14"/>
      <c r="BS27" s="208"/>
      <c r="BT27" s="215"/>
      <c r="BU27" s="14"/>
      <c r="BV27" s="14"/>
      <c r="BW27" s="14"/>
      <c r="BX27" s="15"/>
      <c r="BY27" s="215"/>
      <c r="BZ27" s="14"/>
      <c r="CA27" s="14"/>
      <c r="CB27" s="14"/>
      <c r="CC27" s="15"/>
      <c r="CD27" s="15"/>
      <c r="CE27" s="284"/>
      <c r="CF27" s="285"/>
      <c r="CG27" s="300"/>
      <c r="CH27" s="236"/>
      <c r="CL27" s="425"/>
      <c r="CM27" s="425"/>
      <c r="CP27" s="767" t="s">
        <v>140</v>
      </c>
      <c r="CQ27" s="768"/>
      <c r="CR27" s="768"/>
      <c r="CS27" s="768"/>
      <c r="CT27" s="755" t="s">
        <v>136</v>
      </c>
      <c r="CU27" s="756"/>
      <c r="CV27" s="431">
        <f>CV31-CV29</f>
        <v>1399542800</v>
      </c>
      <c r="CW27" s="432">
        <f t="shared" ref="CW27:DB27" si="16">CW31-CW29</f>
        <v>1818746700</v>
      </c>
      <c r="CX27" s="441">
        <f t="shared" si="16"/>
        <v>3218289500</v>
      </c>
      <c r="CY27" s="431">
        <f t="shared" si="16"/>
        <v>1980080300</v>
      </c>
      <c r="CZ27" s="432">
        <f t="shared" si="16"/>
        <v>3146192800</v>
      </c>
      <c r="DA27" s="441">
        <f t="shared" si="16"/>
        <v>2343077800</v>
      </c>
      <c r="DB27" s="432">
        <f t="shared" si="16"/>
        <v>6138057600</v>
      </c>
      <c r="DC27" s="443">
        <f>SUM(CY27:DB27)</f>
        <v>13607408500</v>
      </c>
      <c r="DE27" s="445">
        <f>CX27+DC27</f>
        <v>16825698000</v>
      </c>
    </row>
    <row r="28" spans="1:109" ht="37.5" customHeight="1" thickBot="1" x14ac:dyDescent="0.25">
      <c r="A28" s="426"/>
      <c r="B28" s="427"/>
      <c r="C28" s="427"/>
      <c r="D28" s="427"/>
      <c r="E28" s="428"/>
      <c r="F28" s="67"/>
      <c r="G28" s="67"/>
      <c r="H28" s="67"/>
      <c r="I28" s="67"/>
      <c r="J28" s="68"/>
      <c r="K28" s="48"/>
      <c r="L28" s="14"/>
      <c r="M28" s="14"/>
      <c r="N28" s="14"/>
      <c r="O28" s="14"/>
      <c r="P28" s="15"/>
      <c r="S28" s="425"/>
      <c r="T28" s="425"/>
      <c r="V28" s="426"/>
      <c r="W28" s="429"/>
      <c r="X28" s="429"/>
      <c r="Y28" s="429"/>
      <c r="Z28" s="429"/>
      <c r="AA28" s="430"/>
      <c r="AB28" s="14"/>
      <c r="AC28" s="14"/>
      <c r="AD28" s="14"/>
      <c r="AE28" s="15"/>
      <c r="AO28" s="426"/>
      <c r="AP28" s="427"/>
      <c r="AQ28" s="427"/>
      <c r="AR28" s="427"/>
      <c r="AS28" s="428"/>
      <c r="AT28" s="67"/>
      <c r="AU28" s="67"/>
      <c r="AV28" s="67"/>
      <c r="AW28" s="67"/>
      <c r="AX28" s="68"/>
      <c r="AY28" s="48"/>
      <c r="AZ28" s="14"/>
      <c r="BA28" s="14"/>
      <c r="BB28" s="14"/>
      <c r="BC28" s="14"/>
      <c r="BD28" s="15"/>
      <c r="BG28" s="425"/>
      <c r="BH28" s="425"/>
      <c r="BJ28" s="426"/>
      <c r="BK28" s="429"/>
      <c r="BL28" s="429"/>
      <c r="BM28" s="429"/>
      <c r="BN28" s="429"/>
      <c r="BO28" s="430"/>
      <c r="BP28" s="14"/>
      <c r="BQ28" s="14"/>
      <c r="BR28" s="14"/>
      <c r="BS28" s="208"/>
      <c r="BT28" s="215"/>
      <c r="BU28" s="14"/>
      <c r="BV28" s="14"/>
      <c r="BW28" s="14"/>
      <c r="BX28" s="15"/>
      <c r="BY28" s="215"/>
      <c r="BZ28" s="14"/>
      <c r="CA28" s="14"/>
      <c r="CB28" s="14"/>
      <c r="CC28" s="15"/>
      <c r="CD28" s="15"/>
      <c r="CE28" s="284"/>
      <c r="CF28" s="285"/>
      <c r="CG28" s="300"/>
      <c r="CH28" s="236"/>
      <c r="CL28" s="425"/>
      <c r="CM28" s="425"/>
      <c r="CP28" s="769"/>
      <c r="CQ28" s="770"/>
      <c r="CR28" s="770"/>
      <c r="CS28" s="770"/>
      <c r="CT28" s="757" t="s">
        <v>137</v>
      </c>
      <c r="CU28" s="758"/>
      <c r="CV28" s="437">
        <f>CV27/$CX$27</f>
        <v>0.43487162978967553</v>
      </c>
      <c r="CW28" s="438">
        <f>CW27/$CX$27</f>
        <v>0.56512837021032447</v>
      </c>
      <c r="CX28" s="442">
        <f>CX27/$CX$27</f>
        <v>1</v>
      </c>
      <c r="CY28" s="437">
        <f>CY27/$DC$27</f>
        <v>0.14551487154956802</v>
      </c>
      <c r="CZ28" s="438">
        <f>CZ27/$DC$27</f>
        <v>0.23121175497891461</v>
      </c>
      <c r="DA28" s="442">
        <f>DA27/$DC$27</f>
        <v>0.17219133239073406</v>
      </c>
      <c r="DB28" s="438">
        <f>DB27/$DC$27</f>
        <v>0.45108204108078331</v>
      </c>
      <c r="DC28" s="444">
        <f>DC27/$DC$27</f>
        <v>1</v>
      </c>
      <c r="DE28" s="449"/>
    </row>
    <row r="29" spans="1:109" ht="21" customHeight="1" thickBot="1" x14ac:dyDescent="0.25">
      <c r="A29" s="426"/>
      <c r="B29" s="427"/>
      <c r="C29" s="427"/>
      <c r="D29" s="427"/>
      <c r="E29" s="428"/>
      <c r="F29" s="67"/>
      <c r="G29" s="67"/>
      <c r="H29" s="67"/>
      <c r="I29" s="67"/>
      <c r="J29" s="68"/>
      <c r="K29" s="48"/>
      <c r="L29" s="14"/>
      <c r="M29" s="14"/>
      <c r="N29" s="14"/>
      <c r="O29" s="14"/>
      <c r="P29" s="15"/>
      <c r="S29" s="425"/>
      <c r="T29" s="425"/>
      <c r="V29" s="426"/>
      <c r="W29" s="429"/>
      <c r="X29" s="429"/>
      <c r="Y29" s="429"/>
      <c r="Z29" s="429"/>
      <c r="AA29" s="430"/>
      <c r="AB29" s="14"/>
      <c r="AC29" s="14"/>
      <c r="AD29" s="14"/>
      <c r="AE29" s="15"/>
      <c r="AO29" s="426"/>
      <c r="AP29" s="427"/>
      <c r="AQ29" s="427"/>
      <c r="AR29" s="427"/>
      <c r="AS29" s="428"/>
      <c r="AT29" s="67"/>
      <c r="AU29" s="67"/>
      <c r="AV29" s="67"/>
      <c r="AW29" s="67"/>
      <c r="AX29" s="68"/>
      <c r="AY29" s="48"/>
      <c r="AZ29" s="14"/>
      <c r="BA29" s="14"/>
      <c r="BB29" s="14"/>
      <c r="BC29" s="14"/>
      <c r="BD29" s="15"/>
      <c r="BG29" s="425"/>
      <c r="BH29" s="425"/>
      <c r="BJ29" s="426"/>
      <c r="BK29" s="429"/>
      <c r="BL29" s="429"/>
      <c r="BM29" s="429"/>
      <c r="BN29" s="429"/>
      <c r="BO29" s="430"/>
      <c r="BP29" s="14"/>
      <c r="BQ29" s="14"/>
      <c r="BR29" s="14"/>
      <c r="BS29" s="208"/>
      <c r="BT29" s="215"/>
      <c r="BU29" s="14"/>
      <c r="BV29" s="14"/>
      <c r="BW29" s="14"/>
      <c r="BX29" s="15"/>
      <c r="BY29" s="215"/>
      <c r="BZ29" s="14"/>
      <c r="CA29" s="14"/>
      <c r="CB29" s="14"/>
      <c r="CC29" s="15"/>
      <c r="CD29" s="15"/>
      <c r="CE29" s="284"/>
      <c r="CF29" s="285"/>
      <c r="CG29" s="300"/>
      <c r="CH29" s="236"/>
      <c r="CL29" s="425"/>
      <c r="CM29" s="425"/>
      <c r="CP29" s="759" t="s">
        <v>139</v>
      </c>
      <c r="CQ29" s="760"/>
      <c r="CR29" s="760"/>
      <c r="CS29" s="760"/>
      <c r="CT29" s="763" t="s">
        <v>136</v>
      </c>
      <c r="CU29" s="764"/>
      <c r="CV29" s="450">
        <f>CV21</f>
        <v>0</v>
      </c>
      <c r="CW29" s="451">
        <f>CW21</f>
        <v>1566200</v>
      </c>
      <c r="CX29" s="452">
        <f>SUM(CV29:CW29)</f>
        <v>1566200</v>
      </c>
      <c r="CY29" s="450">
        <f>CY21</f>
        <v>105524000</v>
      </c>
      <c r="CZ29" s="451">
        <f>CZ21</f>
        <v>228240000</v>
      </c>
      <c r="DA29" s="452">
        <f>DA21</f>
        <v>152576600</v>
      </c>
      <c r="DB29" s="451">
        <f>DB21</f>
        <v>562918500</v>
      </c>
      <c r="DC29" s="453">
        <f>SUM(CY29:DB29)</f>
        <v>1049259100</v>
      </c>
      <c r="DE29" s="454">
        <f>CX29+DC29</f>
        <v>1050825300</v>
      </c>
    </row>
    <row r="30" spans="1:109" ht="39" customHeight="1" thickBot="1" x14ac:dyDescent="0.25">
      <c r="A30" s="16" t="s">
        <v>5</v>
      </c>
      <c r="B30" s="17"/>
      <c r="C30" s="18"/>
      <c r="D30" s="17"/>
      <c r="E30" s="19"/>
      <c r="F30" s="69">
        <f>SUM(F9:F25)</f>
        <v>468444000</v>
      </c>
      <c r="G30" s="69">
        <f>SUM(G9:G25)</f>
        <v>2928424000</v>
      </c>
      <c r="H30" s="69">
        <f>SUM(H9:H25)</f>
        <v>20597000</v>
      </c>
      <c r="I30" s="69">
        <f>SUM(I9:I25)</f>
        <v>2825673000</v>
      </c>
      <c r="J30" s="70">
        <f>SUM(J9:J25)</f>
        <v>6243138000</v>
      </c>
      <c r="K30" s="49"/>
      <c r="L30" s="31">
        <f>SUM(L9:L25)</f>
        <v>472087700</v>
      </c>
      <c r="M30" s="31">
        <f>SUM(M9:M25)</f>
        <v>3186155900</v>
      </c>
      <c r="N30" s="31">
        <f>SUM(N9:N25)</f>
        <v>24170200</v>
      </c>
      <c r="O30" s="31">
        <f>SUM(O9:O25)</f>
        <v>3405146700</v>
      </c>
      <c r="P30" s="32">
        <f>SUM(P9:P25)</f>
        <v>7087560500</v>
      </c>
      <c r="S30" s="771" t="s">
        <v>69</v>
      </c>
      <c r="T30" s="772"/>
      <c r="V30" s="16" t="s">
        <v>5</v>
      </c>
      <c r="W30" s="17"/>
      <c r="X30" s="18"/>
      <c r="Y30" s="17"/>
      <c r="Z30" s="19"/>
      <c r="AA30" s="31">
        <f>SUM(AA9:AA25)</f>
        <v>444500200</v>
      </c>
      <c r="AB30" s="31" t="e">
        <f>SUM(AB9:AB25)</f>
        <v>#REF!</v>
      </c>
      <c r="AC30" s="31">
        <f>SUM(AC9:AC25)</f>
        <v>26400400</v>
      </c>
      <c r="AD30" s="31" t="e">
        <f>SUM(AD9:AD25)</f>
        <v>#REF!</v>
      </c>
      <c r="AE30" s="32" t="e">
        <f>SUM(AE9:AE25)</f>
        <v>#REF!</v>
      </c>
      <c r="AO30" s="16" t="s">
        <v>5</v>
      </c>
      <c r="AP30" s="17"/>
      <c r="AQ30" s="18"/>
      <c r="AR30" s="17"/>
      <c r="AS30" s="19"/>
      <c r="AT30" s="69">
        <f>SUM(AT9:AT25)</f>
        <v>468444000</v>
      </c>
      <c r="AU30" s="69">
        <f>SUM(AU9:AU25)</f>
        <v>2928424000</v>
      </c>
      <c r="AV30" s="69">
        <f>SUM(AV9:AV25)</f>
        <v>20597000</v>
      </c>
      <c r="AW30" s="69">
        <f>SUM(AW9:AW25)</f>
        <v>2825673000</v>
      </c>
      <c r="AX30" s="70">
        <f>SUM(AX9:AX25)</f>
        <v>6243138000</v>
      </c>
      <c r="AY30" s="49"/>
      <c r="AZ30" s="31">
        <f>SUM(AZ9:AZ25)</f>
        <v>472087700</v>
      </c>
      <c r="BA30" s="31">
        <f>SUM(BA9:BA25)</f>
        <v>3186155900</v>
      </c>
      <c r="BB30" s="31">
        <f>SUM(BB9:BB25)</f>
        <v>24170200</v>
      </c>
      <c r="BC30" s="31">
        <f>SUM(BC9:BC25)</f>
        <v>3405146700</v>
      </c>
      <c r="BD30" s="32">
        <f>SUM(BD9:BD25)</f>
        <v>7087560500</v>
      </c>
      <c r="BG30" s="771" t="s">
        <v>69</v>
      </c>
      <c r="BH30" s="772"/>
      <c r="BJ30" s="16" t="s">
        <v>5</v>
      </c>
      <c r="BK30" s="17"/>
      <c r="BL30" s="18"/>
      <c r="BM30" s="17"/>
      <c r="BN30" s="19"/>
      <c r="BO30" s="31">
        <f t="shared" ref="BO30:CC30" si="17">SUM(BO9:BO25)</f>
        <v>391706500</v>
      </c>
      <c r="BP30" s="31">
        <f t="shared" si="17"/>
        <v>3265970000</v>
      </c>
      <c r="BQ30" s="31">
        <f t="shared" si="17"/>
        <v>22799500</v>
      </c>
      <c r="BR30" s="31">
        <f t="shared" si="17"/>
        <v>4477607500</v>
      </c>
      <c r="BS30" s="209">
        <f t="shared" si="17"/>
        <v>8158083500</v>
      </c>
      <c r="BT30" s="216" t="e">
        <f t="shared" si="17"/>
        <v>#REF!</v>
      </c>
      <c r="BU30" s="31" t="e">
        <f t="shared" si="17"/>
        <v>#REF!</v>
      </c>
      <c r="BV30" s="31" t="e">
        <f t="shared" si="17"/>
        <v>#REF!</v>
      </c>
      <c r="BW30" s="31" t="e">
        <f t="shared" si="17"/>
        <v>#REF!</v>
      </c>
      <c r="BX30" s="32" t="e">
        <f t="shared" si="17"/>
        <v>#REF!</v>
      </c>
      <c r="BY30" s="216" t="e">
        <f t="shared" si="17"/>
        <v>#REF!</v>
      </c>
      <c r="BZ30" s="31" t="e">
        <f t="shared" si="17"/>
        <v>#REF!</v>
      </c>
      <c r="CA30" s="31" t="e">
        <f t="shared" si="17"/>
        <v>#REF!</v>
      </c>
      <c r="CB30" s="31" t="e">
        <f t="shared" si="17"/>
        <v>#REF!</v>
      </c>
      <c r="CC30" s="32" t="e">
        <f t="shared" si="17"/>
        <v>#REF!</v>
      </c>
      <c r="CD30" s="32"/>
      <c r="CE30" s="286"/>
      <c r="CF30" s="287"/>
      <c r="CG30" s="300"/>
      <c r="CH30" s="236" t="e">
        <f>BX30/BS30</f>
        <v>#REF!</v>
      </c>
      <c r="CL30" s="774" t="s">
        <v>111</v>
      </c>
      <c r="CM30" s="774"/>
      <c r="CP30" s="761"/>
      <c r="CQ30" s="762"/>
      <c r="CR30" s="762"/>
      <c r="CS30" s="762"/>
      <c r="CT30" s="765" t="s">
        <v>137</v>
      </c>
      <c r="CU30" s="766"/>
      <c r="CV30" s="437">
        <f>CV29/$CX$29</f>
        <v>0</v>
      </c>
      <c r="CW30" s="438">
        <f>CW29/$CX$29</f>
        <v>1</v>
      </c>
      <c r="CX30" s="442">
        <f>CX29/$CX$29</f>
        <v>1</v>
      </c>
      <c r="CY30" s="437">
        <f>CY29/$DC$29</f>
        <v>0.10057001173494706</v>
      </c>
      <c r="CZ30" s="438">
        <f>CZ29/$DC$29</f>
        <v>0.21752491829711079</v>
      </c>
      <c r="DA30" s="442">
        <f>DA29/$DC$29</f>
        <v>0.14541365426327968</v>
      </c>
      <c r="DB30" s="435">
        <f>DB29/$DC$29</f>
        <v>0.53649141570466241</v>
      </c>
      <c r="DC30" s="444">
        <f>DC29/$DC$29</f>
        <v>1</v>
      </c>
      <c r="DE30" s="446"/>
    </row>
    <row r="31" spans="1:109" ht="21" customHeight="1" x14ac:dyDescent="0.2">
      <c r="K31" s="72" t="s">
        <v>18</v>
      </c>
      <c r="L31" s="58">
        <v>803404000</v>
      </c>
      <c r="M31" s="58">
        <v>5170356000</v>
      </c>
      <c r="N31" s="58">
        <v>53496000</v>
      </c>
      <c r="O31" s="58">
        <v>7982163000</v>
      </c>
      <c r="P31" s="58">
        <f>SUM(L31:O31)</f>
        <v>14009419000</v>
      </c>
      <c r="S31" s="773"/>
      <c r="T31" s="773"/>
      <c r="AY31" s="72" t="s">
        <v>18</v>
      </c>
      <c r="AZ31" s="58">
        <v>803404000</v>
      </c>
      <c r="BA31" s="58">
        <v>5170356000</v>
      </c>
      <c r="BB31" s="58">
        <v>53496000</v>
      </c>
      <c r="BC31" s="58">
        <v>7982163000</v>
      </c>
      <c r="BD31" s="58">
        <f>SUM(AZ31:BC31)</f>
        <v>14009419000</v>
      </c>
      <c r="BG31" s="773"/>
      <c r="BH31" s="773"/>
      <c r="CL31" s="92"/>
      <c r="CM31" s="92"/>
      <c r="CP31" s="767" t="s">
        <v>5</v>
      </c>
      <c r="CQ31" s="768"/>
      <c r="CR31" s="768"/>
      <c r="CS31" s="768"/>
      <c r="CT31" s="755" t="s">
        <v>136</v>
      </c>
      <c r="CU31" s="756"/>
      <c r="CV31" s="431">
        <f t="shared" ref="CV31:DC31" si="18">SUM(CV9:CV26)</f>
        <v>1399542800</v>
      </c>
      <c r="CW31" s="432">
        <f t="shared" si="18"/>
        <v>1820312900</v>
      </c>
      <c r="CX31" s="441">
        <f t="shared" si="18"/>
        <v>3219855700</v>
      </c>
      <c r="CY31" s="431">
        <f t="shared" si="18"/>
        <v>2085604300</v>
      </c>
      <c r="CZ31" s="432">
        <f t="shared" si="18"/>
        <v>3374432800</v>
      </c>
      <c r="DA31" s="441">
        <f t="shared" si="18"/>
        <v>2495654400</v>
      </c>
      <c r="DB31" s="432">
        <f t="shared" si="18"/>
        <v>6700976100</v>
      </c>
      <c r="DC31" s="443">
        <f t="shared" si="18"/>
        <v>14656667600</v>
      </c>
      <c r="DE31" s="445">
        <f>CX31+DC31</f>
        <v>17876523300</v>
      </c>
    </row>
    <row r="32" spans="1:109" ht="22.5" customHeight="1" thickBot="1" x14ac:dyDescent="0.25">
      <c r="K32" s="59" t="s">
        <v>8</v>
      </c>
      <c r="L32" s="60">
        <f>L30-L31</f>
        <v>-331316300</v>
      </c>
      <c r="M32" s="60">
        <f>M30-M31</f>
        <v>-1984200100</v>
      </c>
      <c r="N32" s="60">
        <f>N30-N31</f>
        <v>-29325800</v>
      </c>
      <c r="O32" s="60">
        <f>O30-O31</f>
        <v>-4577016300</v>
      </c>
      <c r="P32" s="60">
        <f>P30-P31</f>
        <v>-6921858500</v>
      </c>
      <c r="S32" s="773"/>
      <c r="T32" s="773"/>
      <c r="AY32" s="59" t="s">
        <v>8</v>
      </c>
      <c r="AZ32" s="60">
        <f>AZ30-AZ31</f>
        <v>-331316300</v>
      </c>
      <c r="BA32" s="60">
        <f>BA30-BA31</f>
        <v>-1984200100</v>
      </c>
      <c r="BB32" s="60">
        <f>BB30-BB31</f>
        <v>-29325800</v>
      </c>
      <c r="BC32" s="60">
        <f>BC30-BC31</f>
        <v>-4577016300</v>
      </c>
      <c r="BD32" s="60">
        <f>BD30-BD31</f>
        <v>-6921858500</v>
      </c>
      <c r="BG32" s="773"/>
      <c r="BH32" s="773"/>
      <c r="CL32" s="92"/>
      <c r="CM32" s="92"/>
      <c r="CP32" s="761"/>
      <c r="CQ32" s="762"/>
      <c r="CR32" s="762"/>
      <c r="CS32" s="762"/>
      <c r="CT32" s="765" t="s">
        <v>137</v>
      </c>
      <c r="CU32" s="766"/>
      <c r="CV32" s="434">
        <f>CV31/$CX$31</f>
        <v>0.43466009982993958</v>
      </c>
      <c r="CW32" s="435">
        <f>CW31/$CX$31</f>
        <v>0.56533990017006042</v>
      </c>
      <c r="CX32" s="447">
        <f>CX31/$CX$31</f>
        <v>1</v>
      </c>
      <c r="CY32" s="434">
        <f>CY31/$DC$31</f>
        <v>0.14229730501631899</v>
      </c>
      <c r="CZ32" s="435">
        <f>CZ31/$DC$31</f>
        <v>0.23023192529794426</v>
      </c>
      <c r="DA32" s="447">
        <f>DA31/$DC$31</f>
        <v>0.17027433985062199</v>
      </c>
      <c r="DB32" s="435">
        <f>DB31/$DC$31</f>
        <v>0.45719642983511477</v>
      </c>
      <c r="DC32" s="448">
        <f>DC31/$DC$31</f>
        <v>1</v>
      </c>
      <c r="DE32" s="446"/>
    </row>
    <row r="33" spans="12:107" ht="30" hidden="1" customHeight="1" x14ac:dyDescent="0.2">
      <c r="L33" s="98" t="s">
        <v>30</v>
      </c>
      <c r="M33" s="98" t="s">
        <v>31</v>
      </c>
      <c r="N33" s="98" t="s">
        <v>32</v>
      </c>
      <c r="O33" s="98" t="s">
        <v>33</v>
      </c>
      <c r="P33" s="97"/>
      <c r="Q33" s="99"/>
      <c r="R33" s="97"/>
      <c r="S33" s="773"/>
      <c r="T33" s="773"/>
      <c r="V33" s="97"/>
      <c r="W33" s="97"/>
      <c r="X33" s="825" t="s">
        <v>65</v>
      </c>
      <c r="Y33" s="826"/>
      <c r="Z33" s="826"/>
      <c r="AA33" s="108" t="s">
        <v>62</v>
      </c>
      <c r="AB33" s="108" t="s">
        <v>63</v>
      </c>
      <c r="AC33" s="100" t="s">
        <v>32</v>
      </c>
      <c r="AD33" s="146" t="s">
        <v>64</v>
      </c>
      <c r="AE33" s="196"/>
      <c r="AZ33" s="98" t="s">
        <v>30</v>
      </c>
      <c r="BA33" s="98" t="s">
        <v>31</v>
      </c>
      <c r="BB33" s="98" t="s">
        <v>32</v>
      </c>
      <c r="BC33" s="98" t="s">
        <v>33</v>
      </c>
      <c r="BD33" s="97"/>
      <c r="BE33" s="99"/>
      <c r="BF33" s="97"/>
      <c r="BG33" s="773"/>
      <c r="BH33" s="773"/>
      <c r="BN33" s="128" t="s">
        <v>118</v>
      </c>
      <c r="BT33" s="320" t="s">
        <v>30</v>
      </c>
      <c r="BU33" s="320" t="s">
        <v>31</v>
      </c>
      <c r="BV33" s="320" t="s">
        <v>32</v>
      </c>
      <c r="BW33" s="320" t="s">
        <v>33</v>
      </c>
      <c r="BY33" s="108"/>
      <c r="BZ33" s="108"/>
      <c r="CA33" s="100"/>
      <c r="CB33" s="146"/>
      <c r="CC33" s="196"/>
      <c r="CD33" s="200"/>
      <c r="CE33" s="288"/>
      <c r="CF33" s="288"/>
      <c r="CG33" s="288"/>
      <c r="CK33" s="97"/>
      <c r="CL33" s="92"/>
      <c r="CM33" s="92"/>
    </row>
    <row r="34" spans="12:107" ht="30" hidden="1" customHeight="1" thickBot="1" x14ac:dyDescent="0.25">
      <c r="L34" s="144" t="s">
        <v>49</v>
      </c>
      <c r="P34" s="30"/>
      <c r="R34" s="128" t="s">
        <v>50</v>
      </c>
      <c r="Z34" s="198" t="s">
        <v>76</v>
      </c>
      <c r="AA34" s="197">
        <v>3328700</v>
      </c>
      <c r="AB34" s="197">
        <v>21299200</v>
      </c>
      <c r="AC34" s="197">
        <v>222900</v>
      </c>
      <c r="AD34" s="197">
        <v>29875700</v>
      </c>
      <c r="AE34" s="192"/>
      <c r="AZ34" s="144" t="s">
        <v>49</v>
      </c>
      <c r="BD34" s="30"/>
      <c r="BF34" s="128" t="s">
        <v>50</v>
      </c>
      <c r="BU34" s="321" t="s">
        <v>117</v>
      </c>
      <c r="BY34" s="317"/>
      <c r="BZ34" s="317"/>
      <c r="CA34" s="317"/>
      <c r="CB34" s="317"/>
      <c r="CC34" s="192"/>
      <c r="CD34" s="192"/>
      <c r="CE34" s="289"/>
      <c r="CF34" s="289"/>
      <c r="CG34" s="289"/>
      <c r="CK34" s="128"/>
      <c r="CP34" s="97"/>
      <c r="CQ34" s="97"/>
      <c r="CR34" s="825" t="s">
        <v>65</v>
      </c>
      <c r="CS34" s="826"/>
      <c r="CT34" s="826"/>
      <c r="CU34" s="460"/>
      <c r="CV34" s="324"/>
      <c r="CW34" s="400"/>
      <c r="CX34" s="400"/>
      <c r="CY34" s="400"/>
      <c r="CZ34" s="400"/>
      <c r="DA34" s="400"/>
      <c r="DB34" s="400"/>
      <c r="DC34" s="196"/>
    </row>
    <row r="35" spans="12:107" ht="21.75" hidden="1" customHeight="1" thickBot="1" x14ac:dyDescent="0.25">
      <c r="P35" s="128"/>
      <c r="R35" s="829" t="s">
        <v>54</v>
      </c>
      <c r="S35" s="831"/>
      <c r="T35" s="147" t="s">
        <v>55</v>
      </c>
      <c r="U35" s="147" t="s">
        <v>56</v>
      </c>
      <c r="BD35" s="128"/>
      <c r="BF35" s="829" t="s">
        <v>54</v>
      </c>
      <c r="BG35" s="831"/>
      <c r="BH35" s="147" t="s">
        <v>55</v>
      </c>
      <c r="BI35" s="147" t="s">
        <v>56</v>
      </c>
      <c r="BU35" s="832" t="s">
        <v>54</v>
      </c>
      <c r="BV35" s="833"/>
      <c r="BW35" s="334" t="s">
        <v>55</v>
      </c>
      <c r="BX35" s="326" t="s">
        <v>56</v>
      </c>
      <c r="BY35" s="327"/>
      <c r="BZ35" s="327"/>
      <c r="CA35" s="327"/>
      <c r="CB35" s="327"/>
      <c r="CC35" s="327"/>
      <c r="CD35" s="327"/>
      <c r="CE35" s="328"/>
      <c r="CF35" s="328"/>
      <c r="CG35" s="328"/>
      <c r="CH35" s="327"/>
      <c r="CI35" s="327"/>
      <c r="CJ35" s="327"/>
      <c r="CK35" s="834" t="s">
        <v>112</v>
      </c>
      <c r="CL35" s="835"/>
      <c r="CM35" s="329" t="s">
        <v>56</v>
      </c>
    </row>
    <row r="36" spans="12:107" ht="21.75" hidden="1" customHeight="1" x14ac:dyDescent="0.2">
      <c r="R36" s="836" t="s">
        <v>51</v>
      </c>
      <c r="S36" s="837"/>
      <c r="T36" s="148">
        <v>1381</v>
      </c>
      <c r="U36" s="147" t="s">
        <v>57</v>
      </c>
      <c r="BF36" s="836" t="s">
        <v>51</v>
      </c>
      <c r="BG36" s="837"/>
      <c r="BH36" s="148">
        <v>1381</v>
      </c>
      <c r="BI36" s="147" t="s">
        <v>57</v>
      </c>
      <c r="BU36" s="842" t="s">
        <v>51</v>
      </c>
      <c r="BV36" s="804"/>
      <c r="BW36" s="335">
        <v>1381</v>
      </c>
      <c r="BX36" s="330" t="s">
        <v>57</v>
      </c>
      <c r="BY36" s="331"/>
      <c r="BZ36" s="331"/>
      <c r="CA36" s="331"/>
      <c r="CB36" s="331"/>
      <c r="CC36" s="331"/>
      <c r="CD36" s="331"/>
      <c r="CE36" s="332"/>
      <c r="CF36" s="332"/>
      <c r="CG36" s="332"/>
      <c r="CH36" s="331"/>
      <c r="CI36" s="331"/>
      <c r="CJ36" s="331"/>
      <c r="CK36" s="843">
        <f>ROUND(BW36/18,0)</f>
        <v>77</v>
      </c>
      <c r="CL36" s="844"/>
      <c r="CM36" s="333" t="s">
        <v>57</v>
      </c>
      <c r="CP36" s="128"/>
      <c r="CS36" s="342" t="s">
        <v>113</v>
      </c>
    </row>
    <row r="37" spans="12:107" ht="21.75" hidden="1" customHeight="1" x14ac:dyDescent="0.2">
      <c r="L37" s="47"/>
      <c r="M37" s="47"/>
      <c r="N37" s="47"/>
      <c r="O37" s="47"/>
      <c r="P37" s="47"/>
      <c r="R37" s="836" t="s">
        <v>52</v>
      </c>
      <c r="S37" s="837"/>
      <c r="T37" s="148">
        <v>1686</v>
      </c>
      <c r="U37" s="149">
        <f>(T37/T36)-1</f>
        <v>0.22085445329471387</v>
      </c>
      <c r="Z37" s="147" t="s">
        <v>34</v>
      </c>
      <c r="AA37" s="103" t="s">
        <v>23</v>
      </c>
      <c r="AB37" s="103" t="s">
        <v>2</v>
      </c>
      <c r="AC37" s="103" t="s">
        <v>6</v>
      </c>
      <c r="AD37" s="103" t="s">
        <v>3</v>
      </c>
      <c r="AE37" s="103" t="s">
        <v>4</v>
      </c>
      <c r="AZ37" s="47"/>
      <c r="BA37" s="47"/>
      <c r="BB37" s="47"/>
      <c r="BC37" s="47"/>
      <c r="BD37" s="47"/>
      <c r="BF37" s="836" t="s">
        <v>52</v>
      </c>
      <c r="BG37" s="837"/>
      <c r="BH37" s="148">
        <v>1686</v>
      </c>
      <c r="BI37" s="149">
        <f>(BH37/BH36)-1</f>
        <v>0.22085445329471387</v>
      </c>
      <c r="BU37" s="827" t="s">
        <v>52</v>
      </c>
      <c r="BV37" s="828"/>
      <c r="BW37" s="336">
        <v>1686</v>
      </c>
      <c r="BX37" s="338">
        <f>(BW37/BW36)-1</f>
        <v>0.22085445329471387</v>
      </c>
      <c r="BY37" s="103"/>
      <c r="BZ37" s="103"/>
      <c r="CA37" s="103"/>
      <c r="CB37" s="103"/>
      <c r="CC37" s="103"/>
      <c r="CD37" s="103"/>
      <c r="CE37" s="103"/>
      <c r="CF37" s="103"/>
      <c r="CG37" s="103"/>
      <c r="CH37" s="318"/>
      <c r="CI37" s="318"/>
      <c r="CJ37" s="318"/>
      <c r="CK37" s="829">
        <f>ROUND(BW37/17,0)</f>
        <v>99</v>
      </c>
      <c r="CL37" s="830"/>
      <c r="CM37" s="340">
        <f>(CK37/CK36)-1</f>
        <v>0.28571428571428581</v>
      </c>
    </row>
    <row r="38" spans="12:107" ht="21.75" hidden="1" customHeight="1" x14ac:dyDescent="0.2">
      <c r="R38" s="836" t="s">
        <v>53</v>
      </c>
      <c r="S38" s="837"/>
      <c r="T38" s="148">
        <v>1894</v>
      </c>
      <c r="U38" s="149">
        <f>(T38/T37)-1</f>
        <v>0.12336892052194548</v>
      </c>
      <c r="Z38" s="104" t="s">
        <v>66</v>
      </c>
      <c r="AA38" s="82" t="e">
        <f>AA9+AA12+AA14+#REF!+#REF!+AA21+AA25+#REF!</f>
        <v>#REF!</v>
      </c>
      <c r="AB38" s="82" t="e">
        <f>AB9+AB12+AB14+#REF!+#REF!+AB21+AB25+#REF!</f>
        <v>#REF!</v>
      </c>
      <c r="AC38" s="82" t="e">
        <f>AC9+AC12+AC14+#REF!+#REF!+AC21+AC25+#REF!</f>
        <v>#REF!</v>
      </c>
      <c r="AD38" s="82" t="e">
        <f>AD9+AD12+AD14+#REF!+#REF!+AD21+AD25+#REF!</f>
        <v>#REF!</v>
      </c>
      <c r="AE38" s="82" t="e">
        <f>SUM(AA38:AD38)</f>
        <v>#REF!</v>
      </c>
      <c r="BF38" s="836" t="s">
        <v>53</v>
      </c>
      <c r="BG38" s="837"/>
      <c r="BH38" s="148">
        <v>1894</v>
      </c>
      <c r="BI38" s="149">
        <f>(BH38/BH37)-1</f>
        <v>0.12336892052194548</v>
      </c>
      <c r="BU38" s="827" t="s">
        <v>53</v>
      </c>
      <c r="BV38" s="828"/>
      <c r="BW38" s="336">
        <v>1894</v>
      </c>
      <c r="BX38" s="338">
        <f>(BW38/BW37)-1</f>
        <v>0.12336892052194548</v>
      </c>
      <c r="BY38" s="82"/>
      <c r="BZ38" s="82"/>
      <c r="CA38" s="82"/>
      <c r="CB38" s="82"/>
      <c r="CC38" s="82"/>
      <c r="CD38" s="82"/>
      <c r="CE38" s="319"/>
      <c r="CF38" s="319"/>
      <c r="CG38" s="319"/>
      <c r="CH38" s="318"/>
      <c r="CI38" s="318"/>
      <c r="CJ38" s="318"/>
      <c r="CK38" s="829">
        <f>ROUND(BW38/16,0)</f>
        <v>118</v>
      </c>
      <c r="CL38" s="830"/>
      <c r="CM38" s="340">
        <f>(CK38/CK37)-1</f>
        <v>0.19191919191919182</v>
      </c>
      <c r="CT38" s="323"/>
      <c r="CU38" s="147"/>
      <c r="CV38" s="322"/>
      <c r="CW38" s="322"/>
      <c r="CX38" s="322"/>
      <c r="CY38" s="322"/>
      <c r="CZ38" s="322"/>
      <c r="DA38" s="322"/>
      <c r="DB38" s="322"/>
      <c r="DC38" s="322"/>
    </row>
    <row r="39" spans="12:107" ht="21.75" hidden="1" customHeight="1" x14ac:dyDescent="0.2">
      <c r="R39" s="836" t="s">
        <v>77</v>
      </c>
      <c r="S39" s="837"/>
      <c r="T39" s="148">
        <f>ROUND(T38*(U39+1),0)</f>
        <v>2008</v>
      </c>
      <c r="U39" s="149">
        <v>0.06</v>
      </c>
      <c r="V39" s="145" t="s">
        <v>61</v>
      </c>
      <c r="Z39" s="151" t="s">
        <v>67</v>
      </c>
      <c r="AA39" s="82" t="e">
        <f>#REF!-AA38</f>
        <v>#REF!</v>
      </c>
      <c r="AB39" s="82" t="e">
        <f>#REF!-AB38</f>
        <v>#REF!</v>
      </c>
      <c r="AC39" s="82" t="e">
        <f>#REF!-AC38</f>
        <v>#REF!</v>
      </c>
      <c r="AD39" s="82" t="e">
        <f>#REF!-AD38</f>
        <v>#REF!</v>
      </c>
      <c r="AE39" s="82" t="e">
        <f>SUM(AA39:AD39)</f>
        <v>#REF!</v>
      </c>
      <c r="BF39" s="836" t="s">
        <v>77</v>
      </c>
      <c r="BG39" s="837"/>
      <c r="BH39" s="148">
        <f>ROUND(BH38*(BI39+1),0)</f>
        <v>2008</v>
      </c>
      <c r="BI39" s="149">
        <v>0.06</v>
      </c>
      <c r="BU39" s="827" t="s">
        <v>77</v>
      </c>
      <c r="BV39" s="828"/>
      <c r="BW39" s="336">
        <v>1923</v>
      </c>
      <c r="BX39" s="338">
        <f>(BW39/BW38)-1</f>
        <v>1.5311510031678965E-2</v>
      </c>
      <c r="BY39" s="82"/>
      <c r="BZ39" s="82"/>
      <c r="CA39" s="82"/>
      <c r="CB39" s="82"/>
      <c r="CC39" s="82"/>
      <c r="CD39" s="82"/>
      <c r="CE39" s="319"/>
      <c r="CF39" s="319"/>
      <c r="CG39" s="319"/>
      <c r="CH39" s="318"/>
      <c r="CI39" s="318"/>
      <c r="CJ39" s="318"/>
      <c r="CK39" s="829">
        <f>ROUND(BW39/14,0)</f>
        <v>137</v>
      </c>
      <c r="CL39" s="830"/>
      <c r="CM39" s="340">
        <f>(CK39/CK38)-1</f>
        <v>0.16101694915254239</v>
      </c>
      <c r="CT39" s="104" t="s">
        <v>114</v>
      </c>
      <c r="CU39" s="104"/>
      <c r="CV39" s="82"/>
      <c r="CW39" s="82"/>
      <c r="CX39" s="82"/>
      <c r="CY39" s="82"/>
      <c r="CZ39" s="82"/>
      <c r="DA39" s="82"/>
      <c r="DB39" s="82"/>
      <c r="DC39" s="82"/>
    </row>
    <row r="40" spans="12:107" ht="21.75" hidden="1" customHeight="1" thickBot="1" x14ac:dyDescent="0.25">
      <c r="R40" s="128"/>
      <c r="S40" s="128"/>
      <c r="Z40" s="57" t="s">
        <v>13</v>
      </c>
      <c r="AA40" s="82" t="e">
        <f>SUM(AA38:AA39)</f>
        <v>#REF!</v>
      </c>
      <c r="AB40" s="82" t="e">
        <f>SUM(AB38:AB39)</f>
        <v>#REF!</v>
      </c>
      <c r="AC40" s="82" t="e">
        <f>SUM(AC38:AC39)</f>
        <v>#REF!</v>
      </c>
      <c r="AD40" s="82" t="e">
        <f>SUM(AD38:AD39)</f>
        <v>#REF!</v>
      </c>
      <c r="AE40" s="82" t="e">
        <f>SUM(AA40:AD40)</f>
        <v>#REF!</v>
      </c>
      <c r="BF40" s="128"/>
      <c r="BG40" s="128"/>
      <c r="BU40" s="838" t="s">
        <v>119</v>
      </c>
      <c r="BV40" s="839"/>
      <c r="BW40" s="337">
        <f>15*CK40</f>
        <v>2220</v>
      </c>
      <c r="BX40" s="339">
        <f>(BW40/BW39)-1</f>
        <v>0.15444617784711379</v>
      </c>
      <c r="BY40" s="185"/>
      <c r="BZ40" s="185"/>
      <c r="CA40" s="185"/>
      <c r="CB40" s="185"/>
      <c r="CC40" s="185"/>
      <c r="CD40" s="185"/>
      <c r="CE40" s="325"/>
      <c r="CF40" s="325"/>
      <c r="CG40" s="325"/>
      <c r="CH40" s="55"/>
      <c r="CI40" s="55"/>
      <c r="CJ40" s="55"/>
      <c r="CK40" s="840">
        <f>ROUND(CK39*(1+CM40),0)</f>
        <v>148</v>
      </c>
      <c r="CL40" s="841"/>
      <c r="CM40" s="341">
        <v>0.08</v>
      </c>
      <c r="CN40" s="145" t="s">
        <v>116</v>
      </c>
      <c r="CO40" s="145"/>
      <c r="CT40" s="151" t="s">
        <v>115</v>
      </c>
      <c r="CU40" s="151"/>
      <c r="CV40" s="82"/>
      <c r="CW40" s="82"/>
      <c r="CX40" s="82"/>
      <c r="CY40" s="82"/>
      <c r="CZ40" s="82"/>
      <c r="DA40" s="82"/>
      <c r="DB40" s="82"/>
      <c r="DC40" s="82"/>
    </row>
    <row r="41" spans="12:107" ht="13.5" hidden="1" customHeight="1" x14ac:dyDescent="0.2">
      <c r="CM41" s="128"/>
      <c r="CT41" s="57" t="s">
        <v>13</v>
      </c>
      <c r="CU41" s="57"/>
      <c r="CV41" s="82"/>
      <c r="CW41" s="82"/>
      <c r="CX41" s="82"/>
      <c r="CY41" s="82"/>
      <c r="CZ41" s="82"/>
      <c r="DA41" s="82"/>
      <c r="DB41" s="82"/>
      <c r="DC41" s="82"/>
    </row>
    <row r="42" spans="12:107" ht="13.5" hidden="1" customHeight="1" x14ac:dyDescent="0.2"/>
    <row r="43" spans="12:107" ht="21" hidden="1" customHeight="1" x14ac:dyDescent="0.2">
      <c r="Z43" s="147" t="s">
        <v>34</v>
      </c>
      <c r="AA43" s="103" t="s">
        <v>23</v>
      </c>
      <c r="AB43" s="103" t="s">
        <v>2</v>
      </c>
      <c r="AC43" s="103" t="s">
        <v>6</v>
      </c>
      <c r="AD43" s="103" t="s">
        <v>3</v>
      </c>
      <c r="AE43" s="103" t="s">
        <v>4</v>
      </c>
      <c r="BY43" s="103"/>
      <c r="BZ43" s="103"/>
      <c r="CA43" s="103"/>
      <c r="CB43" s="103"/>
      <c r="CC43" s="103"/>
      <c r="CD43" s="199"/>
      <c r="CE43" s="199"/>
      <c r="CF43" s="199"/>
      <c r="CG43" s="199"/>
      <c r="CQ43" s="145"/>
    </row>
    <row r="44" spans="12:107" ht="19.5" hidden="1" customHeight="1" x14ac:dyDescent="0.2">
      <c r="Z44" s="193" t="s">
        <v>13</v>
      </c>
      <c r="AA44" s="124">
        <v>587405000</v>
      </c>
      <c r="AB44" s="124">
        <v>4695420000</v>
      </c>
      <c r="AC44" s="124">
        <v>39021000</v>
      </c>
      <c r="AD44" s="124">
        <v>6058154000</v>
      </c>
      <c r="AE44" s="124">
        <f>SUM(AA44:AD44)</f>
        <v>11380000000</v>
      </c>
      <c r="BY44" s="124"/>
      <c r="BZ44" s="124"/>
      <c r="CA44" s="124"/>
      <c r="CB44" s="124"/>
      <c r="CC44" s="124"/>
      <c r="CD44" s="201"/>
      <c r="CE44" s="290"/>
      <c r="CF44" s="290"/>
      <c r="CG44" s="290"/>
      <c r="CQ44" s="145"/>
      <c r="CV44" s="343"/>
      <c r="CW44" s="343"/>
      <c r="CX44" s="343"/>
      <c r="CY44" s="343"/>
      <c r="CZ44" s="343"/>
      <c r="DA44" s="343"/>
      <c r="DB44" s="343"/>
      <c r="DC44" s="343"/>
    </row>
    <row r="45" spans="12:107" ht="19.5" hidden="1" customHeight="1" x14ac:dyDescent="0.2">
      <c r="CV45" s="344"/>
      <c r="CW45" s="344"/>
      <c r="CX45" s="344"/>
      <c r="CY45" s="344"/>
      <c r="CZ45" s="344"/>
      <c r="DA45" s="344"/>
      <c r="DB45" s="344"/>
      <c r="DC45" s="344"/>
    </row>
    <row r="46" spans="12:107" ht="19.5" hidden="1" customHeight="1" x14ac:dyDescent="0.2">
      <c r="AA46" s="192" t="e">
        <f>AA44-AA40</f>
        <v>#REF!</v>
      </c>
      <c r="AB46" s="192" t="e">
        <f>AB44-AB40</f>
        <v>#REF!</v>
      </c>
      <c r="AC46" s="192" t="e">
        <f>AC44-AC40</f>
        <v>#REF!</v>
      </c>
      <c r="AD46" s="192" t="e">
        <f>AD44-AD40</f>
        <v>#REF!</v>
      </c>
      <c r="AE46" s="192" t="e">
        <f>AE44-AE40</f>
        <v>#REF!</v>
      </c>
      <c r="BY46" s="192"/>
      <c r="BZ46" s="192"/>
      <c r="CA46" s="192"/>
      <c r="CB46" s="192"/>
      <c r="CC46" s="192"/>
      <c r="CD46" s="192"/>
      <c r="CE46" s="289"/>
      <c r="CF46" s="289"/>
      <c r="CG46" s="289"/>
      <c r="CV46" s="344"/>
      <c r="CW46" s="344"/>
      <c r="CX46" s="344"/>
      <c r="CY46" s="344"/>
      <c r="CZ46" s="344"/>
      <c r="DA46" s="344"/>
      <c r="DB46" s="344"/>
      <c r="DC46" s="344"/>
    </row>
    <row r="47" spans="12:107" ht="13.5" hidden="1" customHeight="1" x14ac:dyDescent="0.2">
      <c r="AA47" s="47" t="e">
        <f>ROUND(AA46/14,-2)</f>
        <v>#REF!</v>
      </c>
      <c r="AB47" s="47" t="e">
        <f>ROUND(AB46/14,-2)</f>
        <v>#REF!</v>
      </c>
      <c r="AC47" s="47" t="e">
        <f>ROUND(AC46/14,-2)</f>
        <v>#REF!</v>
      </c>
      <c r="AD47" s="47" t="e">
        <f>ROUND(AD46/14,-2)</f>
        <v>#REF!</v>
      </c>
      <c r="AE47" s="47" t="e">
        <f>ROUND(AE46/14,-2)</f>
        <v>#REF!</v>
      </c>
      <c r="BY47" s="47"/>
      <c r="BZ47" s="47"/>
      <c r="CA47" s="47"/>
      <c r="CB47" s="47"/>
      <c r="CC47" s="47"/>
      <c r="CD47" s="47"/>
      <c r="CE47" s="291"/>
      <c r="CF47" s="291"/>
      <c r="CG47" s="291"/>
      <c r="CV47" s="344"/>
      <c r="CW47" s="344"/>
      <c r="CX47" s="344"/>
      <c r="CY47" s="344"/>
      <c r="CZ47" s="344"/>
      <c r="DA47" s="344"/>
      <c r="DB47" s="344"/>
      <c r="DC47" s="344"/>
    </row>
    <row r="48" spans="12:107" ht="13.5" hidden="1" customHeight="1" x14ac:dyDescent="0.2">
      <c r="AA48" s="192">
        <v>46602000</v>
      </c>
      <c r="AB48" s="192">
        <v>298189000</v>
      </c>
      <c r="AC48" s="192">
        <v>3120000</v>
      </c>
      <c r="AD48" s="192">
        <v>418260000</v>
      </c>
      <c r="AE48" s="192">
        <v>766171000</v>
      </c>
      <c r="BY48" s="192"/>
      <c r="BZ48" s="192"/>
      <c r="CA48" s="192"/>
      <c r="CB48" s="192"/>
      <c r="CC48" s="192"/>
      <c r="CD48" s="192"/>
      <c r="CE48" s="289"/>
      <c r="CF48" s="289"/>
      <c r="CG48" s="289"/>
    </row>
    <row r="49" spans="27:85" ht="13.5" hidden="1" customHeight="1" x14ac:dyDescent="0.2">
      <c r="AA49" s="192">
        <v>3328700</v>
      </c>
      <c r="AB49" s="192">
        <v>21299200</v>
      </c>
      <c r="AC49" s="192">
        <v>222900</v>
      </c>
      <c r="AD49" s="192">
        <v>29875700</v>
      </c>
      <c r="AE49" s="192">
        <v>54726500</v>
      </c>
      <c r="BY49" s="192"/>
      <c r="BZ49" s="192"/>
      <c r="CA49" s="192"/>
      <c r="CB49" s="192"/>
      <c r="CC49" s="192"/>
      <c r="CD49" s="192"/>
      <c r="CE49" s="289"/>
      <c r="CF49" s="289"/>
      <c r="CG49" s="289"/>
    </row>
    <row r="50" spans="27:85" ht="17.25" customHeight="1" x14ac:dyDescent="0.2">
      <c r="BN50" s="128"/>
      <c r="CD50" s="30">
        <f>SUM(CD9:CD22)</f>
        <v>1219</v>
      </c>
    </row>
    <row r="51" spans="27:85" ht="27" customHeight="1" x14ac:dyDescent="0.2">
      <c r="BQ51" s="313"/>
    </row>
    <row r="52" spans="27:85" ht="6.75" customHeight="1" x14ac:dyDescent="0.2"/>
    <row r="53" spans="27:85" ht="15" customHeight="1" x14ac:dyDescent="0.2">
      <c r="BQ53" s="128"/>
    </row>
    <row r="54" spans="27:85" ht="15" customHeight="1" x14ac:dyDescent="0.2">
      <c r="BQ54" s="128"/>
    </row>
    <row r="55" spans="27:85" ht="8.25" customHeight="1" x14ac:dyDescent="0.2">
      <c r="BQ55" s="128"/>
    </row>
    <row r="56" spans="27:85" ht="15" customHeight="1" x14ac:dyDescent="0.2">
      <c r="BQ56" s="313"/>
    </row>
    <row r="57" spans="27:85" ht="15" customHeight="1" x14ac:dyDescent="0.2">
      <c r="BQ57" s="128"/>
    </row>
    <row r="58" spans="27:85" ht="15" customHeight="1" x14ac:dyDescent="0.2">
      <c r="BQ58" s="128"/>
    </row>
    <row r="59" spans="27:85" ht="15" customHeight="1" x14ac:dyDescent="0.2">
      <c r="BR59" s="128"/>
      <c r="BS59" s="128"/>
    </row>
    <row r="60" spans="27:85" ht="15" customHeight="1" x14ac:dyDescent="0.2">
      <c r="BQ60" s="128"/>
    </row>
    <row r="61" spans="27:85" ht="15" customHeight="1" x14ac:dyDescent="0.2">
      <c r="BQ61" s="128"/>
    </row>
  </sheetData>
  <mergeCells count="64">
    <mergeCell ref="CR34:CT34"/>
    <mergeCell ref="BU40:BV40"/>
    <mergeCell ref="CK40:CL40"/>
    <mergeCell ref="R36:S36"/>
    <mergeCell ref="BF36:BG36"/>
    <mergeCell ref="BU36:BV36"/>
    <mergeCell ref="CK36:CL36"/>
    <mergeCell ref="BU37:BV37"/>
    <mergeCell ref="R38:S38"/>
    <mergeCell ref="BF38:BG38"/>
    <mergeCell ref="R39:S39"/>
    <mergeCell ref="BF39:BG39"/>
    <mergeCell ref="BU39:BV39"/>
    <mergeCell ref="CK39:CL39"/>
    <mergeCell ref="X33:Z33"/>
    <mergeCell ref="BU38:BV38"/>
    <mergeCell ref="CK38:CL38"/>
    <mergeCell ref="R35:S35"/>
    <mergeCell ref="BF35:BG35"/>
    <mergeCell ref="BU35:BV35"/>
    <mergeCell ref="CK35:CL35"/>
    <mergeCell ref="R37:S37"/>
    <mergeCell ref="BF37:BG37"/>
    <mergeCell ref="CK37:CL37"/>
    <mergeCell ref="K17:K25"/>
    <mergeCell ref="AY17:AY25"/>
    <mergeCell ref="BG17:BH17"/>
    <mergeCell ref="CV1:DE1"/>
    <mergeCell ref="AD1:AE1"/>
    <mergeCell ref="BR1:BS1"/>
    <mergeCell ref="CB1:CC1"/>
    <mergeCell ref="CD7:CD8"/>
    <mergeCell ref="CE7:CE8"/>
    <mergeCell ref="CV7:CX7"/>
    <mergeCell ref="CY7:DC7"/>
    <mergeCell ref="CF7:CF8"/>
    <mergeCell ref="BZ4:CB4"/>
    <mergeCell ref="DE7:DE8"/>
    <mergeCell ref="S9:T9"/>
    <mergeCell ref="CL17:CM17"/>
    <mergeCell ref="F7:J7"/>
    <mergeCell ref="AT7:AX7"/>
    <mergeCell ref="BO7:BS7"/>
    <mergeCell ref="W8:Y8"/>
    <mergeCell ref="CL9:CM9"/>
    <mergeCell ref="BK8:BM8"/>
    <mergeCell ref="K9:K16"/>
    <mergeCell ref="AY9:AY16"/>
    <mergeCell ref="CT31:CU31"/>
    <mergeCell ref="CT32:CU32"/>
    <mergeCell ref="BG9:BH9"/>
    <mergeCell ref="S17:T17"/>
    <mergeCell ref="CT27:CU27"/>
    <mergeCell ref="CT29:CU29"/>
    <mergeCell ref="CT28:CU28"/>
    <mergeCell ref="CT30:CU30"/>
    <mergeCell ref="CP27:CS28"/>
    <mergeCell ref="CP29:CS30"/>
    <mergeCell ref="CP31:CS32"/>
    <mergeCell ref="S26:T26"/>
    <mergeCell ref="BG26:BH26"/>
    <mergeCell ref="CL30:CM30"/>
    <mergeCell ref="S30:T33"/>
    <mergeCell ref="BG30:BH33"/>
  </mergeCells>
  <phoneticPr fontId="3"/>
  <printOptions horizontalCentered="1" verticalCentered="1"/>
  <pageMargins left="0.39370078740157483" right="0" top="0.39370078740157483" bottom="0.39370078740157483" header="0.31496062992125984" footer="0.19685039370078741"/>
  <pageSetup paperSize="9" scale="63" orientation="portrait" errors="blank" r:id="rId1"/>
  <headerFooter alignWithMargins="0">
    <oddFooter>&amp;L&amp;Z&amp;F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F56"/>
  <sheetViews>
    <sheetView workbookViewId="0"/>
  </sheetViews>
  <sheetFormatPr defaultColWidth="6.90625" defaultRowHeight="13" x14ac:dyDescent="0.2"/>
  <cols>
    <col min="1" max="1" width="4.36328125" style="579" customWidth="1"/>
    <col min="2" max="2" width="28.36328125" style="579" bestFit="1" customWidth="1"/>
    <col min="3" max="6" width="15.7265625" style="579" customWidth="1"/>
    <col min="7" max="256" width="6.90625" style="579"/>
    <col min="257" max="257" width="4.36328125" style="579" customWidth="1"/>
    <col min="258" max="258" width="28.36328125" style="579" bestFit="1" customWidth="1"/>
    <col min="259" max="262" width="15.7265625" style="579" customWidth="1"/>
    <col min="263" max="512" width="6.90625" style="579"/>
    <col min="513" max="513" width="4.36328125" style="579" customWidth="1"/>
    <col min="514" max="514" width="28.36328125" style="579" bestFit="1" customWidth="1"/>
    <col min="515" max="518" width="15.7265625" style="579" customWidth="1"/>
    <col min="519" max="768" width="6.90625" style="579"/>
    <col min="769" max="769" width="4.36328125" style="579" customWidth="1"/>
    <col min="770" max="770" width="28.36328125" style="579" bestFit="1" customWidth="1"/>
    <col min="771" max="774" width="15.7265625" style="579" customWidth="1"/>
    <col min="775" max="1024" width="6.90625" style="579"/>
    <col min="1025" max="1025" width="4.36328125" style="579" customWidth="1"/>
    <col min="1026" max="1026" width="28.36328125" style="579" bestFit="1" customWidth="1"/>
    <col min="1027" max="1030" width="15.7265625" style="579" customWidth="1"/>
    <col min="1031" max="1280" width="6.90625" style="579"/>
    <col min="1281" max="1281" width="4.36328125" style="579" customWidth="1"/>
    <col min="1282" max="1282" width="28.36328125" style="579" bestFit="1" customWidth="1"/>
    <col min="1283" max="1286" width="15.7265625" style="579" customWidth="1"/>
    <col min="1287" max="1536" width="6.90625" style="579"/>
    <col min="1537" max="1537" width="4.36328125" style="579" customWidth="1"/>
    <col min="1538" max="1538" width="28.36328125" style="579" bestFit="1" customWidth="1"/>
    <col min="1539" max="1542" width="15.7265625" style="579" customWidth="1"/>
    <col min="1543" max="1792" width="6.90625" style="579"/>
    <col min="1793" max="1793" width="4.36328125" style="579" customWidth="1"/>
    <col min="1794" max="1794" width="28.36328125" style="579" bestFit="1" customWidth="1"/>
    <col min="1795" max="1798" width="15.7265625" style="579" customWidth="1"/>
    <col min="1799" max="2048" width="6.90625" style="579"/>
    <col min="2049" max="2049" width="4.36328125" style="579" customWidth="1"/>
    <col min="2050" max="2050" width="28.36328125" style="579" bestFit="1" customWidth="1"/>
    <col min="2051" max="2054" width="15.7265625" style="579" customWidth="1"/>
    <col min="2055" max="2304" width="6.90625" style="579"/>
    <col min="2305" max="2305" width="4.36328125" style="579" customWidth="1"/>
    <col min="2306" max="2306" width="28.36328125" style="579" bestFit="1" customWidth="1"/>
    <col min="2307" max="2310" width="15.7265625" style="579" customWidth="1"/>
    <col min="2311" max="2560" width="6.90625" style="579"/>
    <col min="2561" max="2561" width="4.36328125" style="579" customWidth="1"/>
    <col min="2562" max="2562" width="28.36328125" style="579" bestFit="1" customWidth="1"/>
    <col min="2563" max="2566" width="15.7265625" style="579" customWidth="1"/>
    <col min="2567" max="2816" width="6.90625" style="579"/>
    <col min="2817" max="2817" width="4.36328125" style="579" customWidth="1"/>
    <col min="2818" max="2818" width="28.36328125" style="579" bestFit="1" customWidth="1"/>
    <col min="2819" max="2822" width="15.7265625" style="579" customWidth="1"/>
    <col min="2823" max="3072" width="6.90625" style="579"/>
    <col min="3073" max="3073" width="4.36328125" style="579" customWidth="1"/>
    <col min="3074" max="3074" width="28.36328125" style="579" bestFit="1" customWidth="1"/>
    <col min="3075" max="3078" width="15.7265625" style="579" customWidth="1"/>
    <col min="3079" max="3328" width="6.90625" style="579"/>
    <col min="3329" max="3329" width="4.36328125" style="579" customWidth="1"/>
    <col min="3330" max="3330" width="28.36328125" style="579" bestFit="1" customWidth="1"/>
    <col min="3331" max="3334" width="15.7265625" style="579" customWidth="1"/>
    <col min="3335" max="3584" width="6.90625" style="579"/>
    <col min="3585" max="3585" width="4.36328125" style="579" customWidth="1"/>
    <col min="3586" max="3586" width="28.36328125" style="579" bestFit="1" customWidth="1"/>
    <col min="3587" max="3590" width="15.7265625" style="579" customWidth="1"/>
    <col min="3591" max="3840" width="6.90625" style="579"/>
    <col min="3841" max="3841" width="4.36328125" style="579" customWidth="1"/>
    <col min="3842" max="3842" width="28.36328125" style="579" bestFit="1" customWidth="1"/>
    <col min="3843" max="3846" width="15.7265625" style="579" customWidth="1"/>
    <col min="3847" max="4096" width="6.90625" style="579"/>
    <col min="4097" max="4097" width="4.36328125" style="579" customWidth="1"/>
    <col min="4098" max="4098" width="28.36328125" style="579" bestFit="1" customWidth="1"/>
    <col min="4099" max="4102" width="15.7265625" style="579" customWidth="1"/>
    <col min="4103" max="4352" width="6.90625" style="579"/>
    <col min="4353" max="4353" width="4.36328125" style="579" customWidth="1"/>
    <col min="4354" max="4354" width="28.36328125" style="579" bestFit="1" customWidth="1"/>
    <col min="4355" max="4358" width="15.7265625" style="579" customWidth="1"/>
    <col min="4359" max="4608" width="6.90625" style="579"/>
    <col min="4609" max="4609" width="4.36328125" style="579" customWidth="1"/>
    <col min="4610" max="4610" width="28.36328125" style="579" bestFit="1" customWidth="1"/>
    <col min="4611" max="4614" width="15.7265625" style="579" customWidth="1"/>
    <col min="4615" max="4864" width="6.90625" style="579"/>
    <col min="4865" max="4865" width="4.36328125" style="579" customWidth="1"/>
    <col min="4866" max="4866" width="28.36328125" style="579" bestFit="1" customWidth="1"/>
    <col min="4867" max="4870" width="15.7265625" style="579" customWidth="1"/>
    <col min="4871" max="5120" width="6.90625" style="579"/>
    <col min="5121" max="5121" width="4.36328125" style="579" customWidth="1"/>
    <col min="5122" max="5122" width="28.36328125" style="579" bestFit="1" customWidth="1"/>
    <col min="5123" max="5126" width="15.7265625" style="579" customWidth="1"/>
    <col min="5127" max="5376" width="6.90625" style="579"/>
    <col min="5377" max="5377" width="4.36328125" style="579" customWidth="1"/>
    <col min="5378" max="5378" width="28.36328125" style="579" bestFit="1" customWidth="1"/>
    <col min="5379" max="5382" width="15.7265625" style="579" customWidth="1"/>
    <col min="5383" max="5632" width="6.90625" style="579"/>
    <col min="5633" max="5633" width="4.36328125" style="579" customWidth="1"/>
    <col min="5634" max="5634" width="28.36328125" style="579" bestFit="1" customWidth="1"/>
    <col min="5635" max="5638" width="15.7265625" style="579" customWidth="1"/>
    <col min="5639" max="5888" width="6.90625" style="579"/>
    <col min="5889" max="5889" width="4.36328125" style="579" customWidth="1"/>
    <col min="5890" max="5890" width="28.36328125" style="579" bestFit="1" customWidth="1"/>
    <col min="5891" max="5894" width="15.7265625" style="579" customWidth="1"/>
    <col min="5895" max="6144" width="6.90625" style="579"/>
    <col min="6145" max="6145" width="4.36328125" style="579" customWidth="1"/>
    <col min="6146" max="6146" width="28.36328125" style="579" bestFit="1" customWidth="1"/>
    <col min="6147" max="6150" width="15.7265625" style="579" customWidth="1"/>
    <col min="6151" max="6400" width="6.90625" style="579"/>
    <col min="6401" max="6401" width="4.36328125" style="579" customWidth="1"/>
    <col min="6402" max="6402" width="28.36328125" style="579" bestFit="1" customWidth="1"/>
    <col min="6403" max="6406" width="15.7265625" style="579" customWidth="1"/>
    <col min="6407" max="6656" width="6.90625" style="579"/>
    <col min="6657" max="6657" width="4.36328125" style="579" customWidth="1"/>
    <col min="6658" max="6658" width="28.36328125" style="579" bestFit="1" customWidth="1"/>
    <col min="6659" max="6662" width="15.7265625" style="579" customWidth="1"/>
    <col min="6663" max="6912" width="6.90625" style="579"/>
    <col min="6913" max="6913" width="4.36328125" style="579" customWidth="1"/>
    <col min="6914" max="6914" width="28.36328125" style="579" bestFit="1" customWidth="1"/>
    <col min="6915" max="6918" width="15.7265625" style="579" customWidth="1"/>
    <col min="6919" max="7168" width="6.90625" style="579"/>
    <col min="7169" max="7169" width="4.36328125" style="579" customWidth="1"/>
    <col min="7170" max="7170" width="28.36328125" style="579" bestFit="1" customWidth="1"/>
    <col min="7171" max="7174" width="15.7265625" style="579" customWidth="1"/>
    <col min="7175" max="7424" width="6.90625" style="579"/>
    <col min="7425" max="7425" width="4.36328125" style="579" customWidth="1"/>
    <col min="7426" max="7426" width="28.36328125" style="579" bestFit="1" customWidth="1"/>
    <col min="7427" max="7430" width="15.7265625" style="579" customWidth="1"/>
    <col min="7431" max="7680" width="6.90625" style="579"/>
    <col min="7681" max="7681" width="4.36328125" style="579" customWidth="1"/>
    <col min="7682" max="7682" width="28.36328125" style="579" bestFit="1" customWidth="1"/>
    <col min="7683" max="7686" width="15.7265625" style="579" customWidth="1"/>
    <col min="7687" max="7936" width="6.90625" style="579"/>
    <col min="7937" max="7937" width="4.36328125" style="579" customWidth="1"/>
    <col min="7938" max="7938" width="28.36328125" style="579" bestFit="1" customWidth="1"/>
    <col min="7939" max="7942" width="15.7265625" style="579" customWidth="1"/>
    <col min="7943" max="8192" width="6.90625" style="579"/>
    <col min="8193" max="8193" width="4.36328125" style="579" customWidth="1"/>
    <col min="8194" max="8194" width="28.36328125" style="579" bestFit="1" customWidth="1"/>
    <col min="8195" max="8198" width="15.7265625" style="579" customWidth="1"/>
    <col min="8199" max="8448" width="6.90625" style="579"/>
    <col min="8449" max="8449" width="4.36328125" style="579" customWidth="1"/>
    <col min="8450" max="8450" width="28.36328125" style="579" bestFit="1" customWidth="1"/>
    <col min="8451" max="8454" width="15.7265625" style="579" customWidth="1"/>
    <col min="8455" max="8704" width="6.90625" style="579"/>
    <col min="8705" max="8705" width="4.36328125" style="579" customWidth="1"/>
    <col min="8706" max="8706" width="28.36328125" style="579" bestFit="1" customWidth="1"/>
    <col min="8707" max="8710" width="15.7265625" style="579" customWidth="1"/>
    <col min="8711" max="8960" width="6.90625" style="579"/>
    <col min="8961" max="8961" width="4.36328125" style="579" customWidth="1"/>
    <col min="8962" max="8962" width="28.36328125" style="579" bestFit="1" customWidth="1"/>
    <col min="8963" max="8966" width="15.7265625" style="579" customWidth="1"/>
    <col min="8967" max="9216" width="6.90625" style="579"/>
    <col min="9217" max="9217" width="4.36328125" style="579" customWidth="1"/>
    <col min="9218" max="9218" width="28.36328125" style="579" bestFit="1" customWidth="1"/>
    <col min="9219" max="9222" width="15.7265625" style="579" customWidth="1"/>
    <col min="9223" max="9472" width="6.90625" style="579"/>
    <col min="9473" max="9473" width="4.36328125" style="579" customWidth="1"/>
    <col min="9474" max="9474" width="28.36328125" style="579" bestFit="1" customWidth="1"/>
    <col min="9475" max="9478" width="15.7265625" style="579" customWidth="1"/>
    <col min="9479" max="9728" width="6.90625" style="579"/>
    <col min="9729" max="9729" width="4.36328125" style="579" customWidth="1"/>
    <col min="9730" max="9730" width="28.36328125" style="579" bestFit="1" customWidth="1"/>
    <col min="9731" max="9734" width="15.7265625" style="579" customWidth="1"/>
    <col min="9735" max="9984" width="6.90625" style="579"/>
    <col min="9985" max="9985" width="4.36328125" style="579" customWidth="1"/>
    <col min="9986" max="9986" width="28.36328125" style="579" bestFit="1" customWidth="1"/>
    <col min="9987" max="9990" width="15.7265625" style="579" customWidth="1"/>
    <col min="9991" max="10240" width="6.90625" style="579"/>
    <col min="10241" max="10241" width="4.36328125" style="579" customWidth="1"/>
    <col min="10242" max="10242" width="28.36328125" style="579" bestFit="1" customWidth="1"/>
    <col min="10243" max="10246" width="15.7265625" style="579" customWidth="1"/>
    <col min="10247" max="10496" width="6.90625" style="579"/>
    <col min="10497" max="10497" width="4.36328125" style="579" customWidth="1"/>
    <col min="10498" max="10498" width="28.36328125" style="579" bestFit="1" customWidth="1"/>
    <col min="10499" max="10502" width="15.7265625" style="579" customWidth="1"/>
    <col min="10503" max="10752" width="6.90625" style="579"/>
    <col min="10753" max="10753" width="4.36328125" style="579" customWidth="1"/>
    <col min="10754" max="10754" width="28.36328125" style="579" bestFit="1" customWidth="1"/>
    <col min="10755" max="10758" width="15.7265625" style="579" customWidth="1"/>
    <col min="10759" max="11008" width="6.90625" style="579"/>
    <col min="11009" max="11009" width="4.36328125" style="579" customWidth="1"/>
    <col min="11010" max="11010" width="28.36328125" style="579" bestFit="1" customWidth="1"/>
    <col min="11011" max="11014" width="15.7265625" style="579" customWidth="1"/>
    <col min="11015" max="11264" width="6.90625" style="579"/>
    <col min="11265" max="11265" width="4.36328125" style="579" customWidth="1"/>
    <col min="11266" max="11266" width="28.36328125" style="579" bestFit="1" customWidth="1"/>
    <col min="11267" max="11270" width="15.7265625" style="579" customWidth="1"/>
    <col min="11271" max="11520" width="6.90625" style="579"/>
    <col min="11521" max="11521" width="4.36328125" style="579" customWidth="1"/>
    <col min="11522" max="11522" width="28.36328125" style="579" bestFit="1" customWidth="1"/>
    <col min="11523" max="11526" width="15.7265625" style="579" customWidth="1"/>
    <col min="11527" max="11776" width="6.90625" style="579"/>
    <col min="11777" max="11777" width="4.36328125" style="579" customWidth="1"/>
    <col min="11778" max="11778" width="28.36328125" style="579" bestFit="1" customWidth="1"/>
    <col min="11779" max="11782" width="15.7265625" style="579" customWidth="1"/>
    <col min="11783" max="12032" width="6.90625" style="579"/>
    <col min="12033" max="12033" width="4.36328125" style="579" customWidth="1"/>
    <col min="12034" max="12034" width="28.36328125" style="579" bestFit="1" customWidth="1"/>
    <col min="12035" max="12038" width="15.7265625" style="579" customWidth="1"/>
    <col min="12039" max="12288" width="6.90625" style="579"/>
    <col min="12289" max="12289" width="4.36328125" style="579" customWidth="1"/>
    <col min="12290" max="12290" width="28.36328125" style="579" bestFit="1" customWidth="1"/>
    <col min="12291" max="12294" width="15.7265625" style="579" customWidth="1"/>
    <col min="12295" max="12544" width="6.90625" style="579"/>
    <col min="12545" max="12545" width="4.36328125" style="579" customWidth="1"/>
    <col min="12546" max="12546" width="28.36328125" style="579" bestFit="1" customWidth="1"/>
    <col min="12547" max="12550" width="15.7265625" style="579" customWidth="1"/>
    <col min="12551" max="12800" width="6.90625" style="579"/>
    <col min="12801" max="12801" width="4.36328125" style="579" customWidth="1"/>
    <col min="12802" max="12802" width="28.36328125" style="579" bestFit="1" customWidth="1"/>
    <col min="12803" max="12806" width="15.7265625" style="579" customWidth="1"/>
    <col min="12807" max="13056" width="6.90625" style="579"/>
    <col min="13057" max="13057" width="4.36328125" style="579" customWidth="1"/>
    <col min="13058" max="13058" width="28.36328125" style="579" bestFit="1" customWidth="1"/>
    <col min="13059" max="13062" width="15.7265625" style="579" customWidth="1"/>
    <col min="13063" max="13312" width="6.90625" style="579"/>
    <col min="13313" max="13313" width="4.36328125" style="579" customWidth="1"/>
    <col min="13314" max="13314" width="28.36328125" style="579" bestFit="1" customWidth="1"/>
    <col min="13315" max="13318" width="15.7265625" style="579" customWidth="1"/>
    <col min="13319" max="13568" width="6.90625" style="579"/>
    <col min="13569" max="13569" width="4.36328125" style="579" customWidth="1"/>
    <col min="13570" max="13570" width="28.36328125" style="579" bestFit="1" customWidth="1"/>
    <col min="13571" max="13574" width="15.7265625" style="579" customWidth="1"/>
    <col min="13575" max="13824" width="6.90625" style="579"/>
    <col min="13825" max="13825" width="4.36328125" style="579" customWidth="1"/>
    <col min="13826" max="13826" width="28.36328125" style="579" bestFit="1" customWidth="1"/>
    <col min="13827" max="13830" width="15.7265625" style="579" customWidth="1"/>
    <col min="13831" max="14080" width="6.90625" style="579"/>
    <col min="14081" max="14081" width="4.36328125" style="579" customWidth="1"/>
    <col min="14082" max="14082" width="28.36328125" style="579" bestFit="1" customWidth="1"/>
    <col min="14083" max="14086" width="15.7265625" style="579" customWidth="1"/>
    <col min="14087" max="14336" width="6.90625" style="579"/>
    <col min="14337" max="14337" width="4.36328125" style="579" customWidth="1"/>
    <col min="14338" max="14338" width="28.36328125" style="579" bestFit="1" customWidth="1"/>
    <col min="14339" max="14342" width="15.7265625" style="579" customWidth="1"/>
    <col min="14343" max="14592" width="6.90625" style="579"/>
    <col min="14593" max="14593" width="4.36328125" style="579" customWidth="1"/>
    <col min="14594" max="14594" width="28.36328125" style="579" bestFit="1" customWidth="1"/>
    <col min="14595" max="14598" width="15.7265625" style="579" customWidth="1"/>
    <col min="14599" max="14848" width="6.90625" style="579"/>
    <col min="14849" max="14849" width="4.36328125" style="579" customWidth="1"/>
    <col min="14850" max="14850" width="28.36328125" style="579" bestFit="1" customWidth="1"/>
    <col min="14851" max="14854" width="15.7265625" style="579" customWidth="1"/>
    <col min="14855" max="15104" width="6.90625" style="579"/>
    <col min="15105" max="15105" width="4.36328125" style="579" customWidth="1"/>
    <col min="15106" max="15106" width="28.36328125" style="579" bestFit="1" customWidth="1"/>
    <col min="15107" max="15110" width="15.7265625" style="579" customWidth="1"/>
    <col min="15111" max="15360" width="6.90625" style="579"/>
    <col min="15361" max="15361" width="4.36328125" style="579" customWidth="1"/>
    <col min="15362" max="15362" width="28.36328125" style="579" bestFit="1" customWidth="1"/>
    <col min="15363" max="15366" width="15.7265625" style="579" customWidth="1"/>
    <col min="15367" max="15616" width="6.90625" style="579"/>
    <col min="15617" max="15617" width="4.36328125" style="579" customWidth="1"/>
    <col min="15618" max="15618" width="28.36328125" style="579" bestFit="1" customWidth="1"/>
    <col min="15619" max="15622" width="15.7265625" style="579" customWidth="1"/>
    <col min="15623" max="15872" width="6.90625" style="579"/>
    <col min="15873" max="15873" width="4.36328125" style="579" customWidth="1"/>
    <col min="15874" max="15874" width="28.36328125" style="579" bestFit="1" customWidth="1"/>
    <col min="15875" max="15878" width="15.7265625" style="579" customWidth="1"/>
    <col min="15879" max="16128" width="6.90625" style="579"/>
    <col min="16129" max="16129" width="4.36328125" style="579" customWidth="1"/>
    <col min="16130" max="16130" width="28.36328125" style="579" bestFit="1" customWidth="1"/>
    <col min="16131" max="16134" width="15.7265625" style="579" customWidth="1"/>
    <col min="16135" max="16384" width="6.90625" style="579"/>
  </cols>
  <sheetData>
    <row r="1" spans="1:6" ht="13.5" customHeight="1" x14ac:dyDescent="0.2">
      <c r="A1" s="719"/>
      <c r="B1" s="720"/>
      <c r="C1" s="720"/>
      <c r="D1" s="720"/>
      <c r="E1" s="720"/>
      <c r="F1" s="721" t="s">
        <v>440</v>
      </c>
    </row>
    <row r="2" spans="1:6" ht="18" customHeight="1" thickBot="1" x14ac:dyDescent="0.25">
      <c r="A2" s="855" t="s">
        <v>441</v>
      </c>
      <c r="B2" s="855"/>
      <c r="C2" s="855"/>
      <c r="D2" s="855"/>
      <c r="E2" s="855"/>
      <c r="F2" s="855"/>
    </row>
    <row r="3" spans="1:6" ht="13.5" customHeight="1" x14ac:dyDescent="0.2">
      <c r="A3" s="722" t="s">
        <v>179</v>
      </c>
      <c r="B3" s="723" t="s">
        <v>180</v>
      </c>
      <c r="C3" s="723" t="s">
        <v>181</v>
      </c>
      <c r="D3" s="723" t="s">
        <v>182</v>
      </c>
      <c r="E3" s="723" t="s">
        <v>183</v>
      </c>
      <c r="F3" s="724" t="s">
        <v>184</v>
      </c>
    </row>
    <row r="4" spans="1:6" ht="13.5" customHeight="1" x14ac:dyDescent="0.2">
      <c r="A4" s="725"/>
      <c r="B4" s="726" t="s">
        <v>185</v>
      </c>
      <c r="C4" s="727" t="s">
        <v>442</v>
      </c>
      <c r="D4" s="727" t="s">
        <v>443</v>
      </c>
      <c r="E4" s="727" t="s">
        <v>444</v>
      </c>
      <c r="F4" s="728"/>
    </row>
    <row r="5" spans="1:6" ht="14.25" customHeight="1" thickBot="1" x14ac:dyDescent="0.25">
      <c r="A5" s="729"/>
      <c r="B5" s="730" t="s">
        <v>189</v>
      </c>
      <c r="C5" s="731" t="s">
        <v>190</v>
      </c>
      <c r="D5" s="730" t="s">
        <v>190</v>
      </c>
      <c r="E5" s="730" t="s">
        <v>190</v>
      </c>
      <c r="F5" s="732" t="s">
        <v>190</v>
      </c>
    </row>
    <row r="6" spans="1:6" ht="13.5" customHeight="1" thickTop="1" x14ac:dyDescent="0.2">
      <c r="A6" s="733">
        <v>1</v>
      </c>
      <c r="B6" s="734" t="s">
        <v>191</v>
      </c>
      <c r="C6" s="735">
        <v>3097500</v>
      </c>
      <c r="D6" s="735">
        <v>2566100</v>
      </c>
      <c r="E6" s="735">
        <v>5390900</v>
      </c>
      <c r="F6" s="736">
        <v>11054500</v>
      </c>
    </row>
    <row r="7" spans="1:6" ht="13.5" customHeight="1" x14ac:dyDescent="0.2">
      <c r="A7" s="737">
        <v>2</v>
      </c>
      <c r="B7" s="738" t="s">
        <v>192</v>
      </c>
      <c r="C7" s="739">
        <v>31945000</v>
      </c>
      <c r="D7" s="739">
        <v>18000800</v>
      </c>
      <c r="E7" s="739">
        <v>38919100</v>
      </c>
      <c r="F7" s="740">
        <v>88864900</v>
      </c>
    </row>
    <row r="8" spans="1:6" ht="13.5" customHeight="1" x14ac:dyDescent="0.2">
      <c r="A8" s="737">
        <v>3</v>
      </c>
      <c r="B8" s="738" t="s">
        <v>193</v>
      </c>
      <c r="C8" s="739">
        <v>36362100</v>
      </c>
      <c r="D8" s="739">
        <v>20809400</v>
      </c>
      <c r="E8" s="739">
        <v>47210800</v>
      </c>
      <c r="F8" s="740">
        <v>104382300</v>
      </c>
    </row>
    <row r="9" spans="1:6" ht="13.5" customHeight="1" x14ac:dyDescent="0.2">
      <c r="A9" s="737">
        <v>4</v>
      </c>
      <c r="B9" s="738" t="s">
        <v>194</v>
      </c>
      <c r="C9" s="739">
        <v>53873900</v>
      </c>
      <c r="D9" s="739">
        <v>18750800</v>
      </c>
      <c r="E9" s="739">
        <v>30130000</v>
      </c>
      <c r="F9" s="740">
        <f>SUM(C9:E9)</f>
        <v>102754700</v>
      </c>
    </row>
    <row r="10" spans="1:6" ht="13.5" customHeight="1" x14ac:dyDescent="0.2">
      <c r="A10" s="737"/>
      <c r="B10" s="738" t="s">
        <v>428</v>
      </c>
      <c r="C10" s="739">
        <v>512800</v>
      </c>
      <c r="D10" s="739">
        <v>371300</v>
      </c>
      <c r="E10" s="739">
        <v>720800</v>
      </c>
      <c r="F10" s="740">
        <f>SUM(C10:E10)</f>
        <v>1604900</v>
      </c>
    </row>
    <row r="11" spans="1:6" ht="13.5" customHeight="1" x14ac:dyDescent="0.2">
      <c r="A11" s="737">
        <v>5</v>
      </c>
      <c r="B11" s="738" t="s">
        <v>196</v>
      </c>
      <c r="C11" s="739">
        <v>42439100</v>
      </c>
      <c r="D11" s="739">
        <v>27356700</v>
      </c>
      <c r="E11" s="739">
        <v>24858100</v>
      </c>
      <c r="F11" s="740">
        <v>94653900</v>
      </c>
    </row>
    <row r="12" spans="1:6" ht="13.5" customHeight="1" x14ac:dyDescent="0.2">
      <c r="A12" s="737">
        <v>6</v>
      </c>
      <c r="B12" s="738" t="s">
        <v>197</v>
      </c>
      <c r="C12" s="739">
        <v>106498100</v>
      </c>
      <c r="D12" s="739">
        <v>70011100</v>
      </c>
      <c r="E12" s="739">
        <v>101802200</v>
      </c>
      <c r="F12" s="740">
        <v>278311400</v>
      </c>
    </row>
    <row r="13" spans="1:6" ht="13.5" customHeight="1" x14ac:dyDescent="0.2">
      <c r="A13" s="737" t="s">
        <v>198</v>
      </c>
      <c r="B13" s="738"/>
      <c r="C13" s="739">
        <f>SUM(C7:C12)</f>
        <v>271631000</v>
      </c>
      <c r="D13" s="739">
        <f>SUM(D7:D12)</f>
        <v>155300100</v>
      </c>
      <c r="E13" s="739">
        <f>SUM(E7:E12)</f>
        <v>243641000</v>
      </c>
      <c r="F13" s="740">
        <f>SUM(C13:E13)</f>
        <v>670572100</v>
      </c>
    </row>
    <row r="14" spans="1:6" ht="13.5" customHeight="1" thickBot="1" x14ac:dyDescent="0.25">
      <c r="A14" s="741" t="s">
        <v>199</v>
      </c>
      <c r="B14" s="742"/>
      <c r="C14" s="743">
        <f>SUM(C6:C12)</f>
        <v>274728500</v>
      </c>
      <c r="D14" s="743">
        <f>SUM(D6:D12)</f>
        <v>157866200</v>
      </c>
      <c r="E14" s="743">
        <f>SUM(E6:E12)</f>
        <v>249031900</v>
      </c>
      <c r="F14" s="744">
        <f>SUM(C14:E14)</f>
        <v>681626600</v>
      </c>
    </row>
    <row r="15" spans="1:6" ht="13.5" customHeight="1" x14ac:dyDescent="0.2">
      <c r="A15" s="749">
        <v>7</v>
      </c>
      <c r="B15" s="750" t="s">
        <v>235</v>
      </c>
      <c r="C15" s="751">
        <v>332700</v>
      </c>
      <c r="D15" s="751"/>
      <c r="E15" s="751">
        <v>355200</v>
      </c>
      <c r="F15" s="752">
        <v>687900</v>
      </c>
    </row>
    <row r="16" spans="1:6" ht="13.5" customHeight="1" x14ac:dyDescent="0.2">
      <c r="A16" s="737">
        <v>8</v>
      </c>
      <c r="B16" s="738" t="s">
        <v>202</v>
      </c>
      <c r="C16" s="739"/>
      <c r="D16" s="739">
        <v>67900</v>
      </c>
      <c r="E16" s="739">
        <v>69900</v>
      </c>
      <c r="F16" s="740">
        <v>137800</v>
      </c>
    </row>
    <row r="17" spans="1:6" ht="13.5" customHeight="1" thickBot="1" x14ac:dyDescent="0.25">
      <c r="A17" s="741" t="s">
        <v>203</v>
      </c>
      <c r="B17" s="742"/>
      <c r="C17" s="743">
        <v>332700</v>
      </c>
      <c r="D17" s="743">
        <v>67900</v>
      </c>
      <c r="E17" s="743">
        <v>425100</v>
      </c>
      <c r="F17" s="744">
        <v>825700</v>
      </c>
    </row>
    <row r="18" spans="1:6" ht="13.5" customHeight="1" x14ac:dyDescent="0.2">
      <c r="A18" s="749">
        <v>9</v>
      </c>
      <c r="B18" s="750" t="s">
        <v>204</v>
      </c>
      <c r="C18" s="751"/>
      <c r="D18" s="751"/>
      <c r="E18" s="751">
        <v>71300</v>
      </c>
      <c r="F18" s="752">
        <v>71300</v>
      </c>
    </row>
    <row r="19" spans="1:6" ht="13.5" customHeight="1" x14ac:dyDescent="0.2">
      <c r="A19" s="737">
        <v>10</v>
      </c>
      <c r="B19" s="738" t="s">
        <v>252</v>
      </c>
      <c r="C19" s="739">
        <v>127500</v>
      </c>
      <c r="D19" s="739">
        <v>207200</v>
      </c>
      <c r="E19" s="739">
        <v>343900</v>
      </c>
      <c r="F19" s="740">
        <v>678600</v>
      </c>
    </row>
    <row r="20" spans="1:6" ht="13.5" customHeight="1" x14ac:dyDescent="0.2">
      <c r="A20" s="737">
        <v>11</v>
      </c>
      <c r="B20" s="738" t="s">
        <v>205</v>
      </c>
      <c r="C20" s="739">
        <v>177200</v>
      </c>
      <c r="D20" s="739">
        <v>380800</v>
      </c>
      <c r="E20" s="739">
        <v>129900</v>
      </c>
      <c r="F20" s="740">
        <v>687900</v>
      </c>
    </row>
    <row r="21" spans="1:6" ht="13.5" customHeight="1" x14ac:dyDescent="0.2">
      <c r="A21" s="737">
        <v>12</v>
      </c>
      <c r="B21" s="738" t="s">
        <v>206</v>
      </c>
      <c r="C21" s="739">
        <v>81600</v>
      </c>
      <c r="D21" s="739">
        <v>41700</v>
      </c>
      <c r="E21" s="739">
        <v>85000</v>
      </c>
      <c r="F21" s="740">
        <v>208300</v>
      </c>
    </row>
    <row r="22" spans="1:6" ht="13.5" customHeight="1" x14ac:dyDescent="0.2">
      <c r="A22" s="737">
        <v>13</v>
      </c>
      <c r="B22" s="738" t="s">
        <v>207</v>
      </c>
      <c r="C22" s="739">
        <v>788100</v>
      </c>
      <c r="D22" s="739"/>
      <c r="E22" s="739"/>
      <c r="F22" s="740">
        <v>788100</v>
      </c>
    </row>
    <row r="23" spans="1:6" ht="13.5" customHeight="1" x14ac:dyDescent="0.2">
      <c r="A23" s="737">
        <v>14</v>
      </c>
      <c r="B23" s="738" t="s">
        <v>262</v>
      </c>
      <c r="C23" s="739">
        <v>504500</v>
      </c>
      <c r="D23" s="739">
        <v>316600</v>
      </c>
      <c r="E23" s="739">
        <v>556100</v>
      </c>
      <c r="F23" s="740">
        <v>1377200</v>
      </c>
    </row>
    <row r="24" spans="1:6" ht="13.5" customHeight="1" x14ac:dyDescent="0.2">
      <c r="A24" s="737">
        <v>15</v>
      </c>
      <c r="B24" s="738" t="s">
        <v>208</v>
      </c>
      <c r="C24" s="739">
        <v>700700</v>
      </c>
      <c r="D24" s="739">
        <v>370500</v>
      </c>
      <c r="E24" s="739">
        <v>1032400</v>
      </c>
      <c r="F24" s="740">
        <v>2103600</v>
      </c>
    </row>
    <row r="25" spans="1:6" ht="13.5" customHeight="1" x14ac:dyDescent="0.2">
      <c r="A25" s="737">
        <v>16</v>
      </c>
      <c r="B25" s="738" t="s">
        <v>209</v>
      </c>
      <c r="C25" s="739">
        <v>171700</v>
      </c>
      <c r="D25" s="739">
        <v>65800</v>
      </c>
      <c r="E25" s="739">
        <v>265000</v>
      </c>
      <c r="F25" s="740">
        <v>502500</v>
      </c>
    </row>
    <row r="26" spans="1:6" ht="13.5" customHeight="1" x14ac:dyDescent="0.2">
      <c r="A26" s="737">
        <v>17</v>
      </c>
      <c r="B26" s="738" t="s">
        <v>263</v>
      </c>
      <c r="C26" s="739">
        <v>488900</v>
      </c>
      <c r="D26" s="739">
        <v>586100</v>
      </c>
      <c r="E26" s="739">
        <v>785200</v>
      </c>
      <c r="F26" s="740">
        <v>1860200</v>
      </c>
    </row>
    <row r="27" spans="1:6" ht="13.5" customHeight="1" x14ac:dyDescent="0.2">
      <c r="A27" s="737">
        <v>18</v>
      </c>
      <c r="B27" s="738" t="s">
        <v>264</v>
      </c>
      <c r="C27" s="739">
        <v>363100</v>
      </c>
      <c r="D27" s="739"/>
      <c r="E27" s="739">
        <v>270700</v>
      </c>
      <c r="F27" s="740">
        <v>633800</v>
      </c>
    </row>
    <row r="28" spans="1:6" ht="13.5" customHeight="1" x14ac:dyDescent="0.2">
      <c r="A28" s="737">
        <v>19</v>
      </c>
      <c r="B28" s="738" t="s">
        <v>210</v>
      </c>
      <c r="C28" s="739">
        <v>1669600</v>
      </c>
      <c r="D28" s="739">
        <v>794200</v>
      </c>
      <c r="E28" s="739">
        <v>2133800</v>
      </c>
      <c r="F28" s="740">
        <v>4597600</v>
      </c>
    </row>
    <row r="29" spans="1:6" ht="13.5" customHeight="1" x14ac:dyDescent="0.2">
      <c r="A29" s="737">
        <v>20</v>
      </c>
      <c r="B29" s="738" t="s">
        <v>265</v>
      </c>
      <c r="C29" s="739">
        <v>186600</v>
      </c>
      <c r="D29" s="739">
        <v>85300</v>
      </c>
      <c r="E29" s="739">
        <v>254500</v>
      </c>
      <c r="F29" s="740">
        <v>526400</v>
      </c>
    </row>
    <row r="30" spans="1:6" ht="13.5" customHeight="1" x14ac:dyDescent="0.2">
      <c r="A30" s="737">
        <v>21</v>
      </c>
      <c r="B30" s="738" t="s">
        <v>266</v>
      </c>
      <c r="C30" s="739">
        <v>171200</v>
      </c>
      <c r="D30" s="739">
        <v>213600</v>
      </c>
      <c r="E30" s="739">
        <v>243300</v>
      </c>
      <c r="F30" s="740">
        <v>628100</v>
      </c>
    </row>
    <row r="31" spans="1:6" ht="13.5" customHeight="1" x14ac:dyDescent="0.2">
      <c r="A31" s="737">
        <v>22</v>
      </c>
      <c r="B31" s="738" t="s">
        <v>267</v>
      </c>
      <c r="C31" s="739"/>
      <c r="D31" s="739"/>
      <c r="E31" s="739">
        <v>556300</v>
      </c>
      <c r="F31" s="740">
        <v>556300</v>
      </c>
    </row>
    <row r="32" spans="1:6" ht="13.5" customHeight="1" x14ac:dyDescent="0.2">
      <c r="A32" s="737">
        <v>23</v>
      </c>
      <c r="B32" s="738" t="s">
        <v>268</v>
      </c>
      <c r="C32" s="739">
        <v>496800</v>
      </c>
      <c r="D32" s="739">
        <v>307200</v>
      </c>
      <c r="E32" s="739">
        <v>379900</v>
      </c>
      <c r="F32" s="740">
        <v>1183900</v>
      </c>
    </row>
    <row r="33" spans="1:6" ht="13.5" customHeight="1" x14ac:dyDescent="0.2">
      <c r="A33" s="737">
        <v>24</v>
      </c>
      <c r="B33" s="738" t="s">
        <v>269</v>
      </c>
      <c r="C33" s="739"/>
      <c r="D33" s="739"/>
      <c r="E33" s="739">
        <v>515300</v>
      </c>
      <c r="F33" s="740">
        <v>515300</v>
      </c>
    </row>
    <row r="34" spans="1:6" ht="13.5" customHeight="1" x14ac:dyDescent="0.2">
      <c r="A34" s="737">
        <v>25</v>
      </c>
      <c r="B34" s="738" t="s">
        <v>270</v>
      </c>
      <c r="C34" s="739">
        <v>653900</v>
      </c>
      <c r="D34" s="739">
        <v>222900</v>
      </c>
      <c r="E34" s="739">
        <v>559300</v>
      </c>
      <c r="F34" s="740">
        <v>1436100</v>
      </c>
    </row>
    <row r="35" spans="1:6" ht="13.5" customHeight="1" x14ac:dyDescent="0.2">
      <c r="A35" s="737">
        <v>26</v>
      </c>
      <c r="B35" s="738" t="s">
        <v>211</v>
      </c>
      <c r="C35" s="739">
        <v>429700</v>
      </c>
      <c r="D35" s="739">
        <v>1060800</v>
      </c>
      <c r="E35" s="739">
        <v>1652400</v>
      </c>
      <c r="F35" s="740">
        <v>3142900</v>
      </c>
    </row>
    <row r="36" spans="1:6" ht="13.5" customHeight="1" x14ac:dyDescent="0.2">
      <c r="A36" s="737">
        <v>27</v>
      </c>
      <c r="B36" s="738" t="s">
        <v>212</v>
      </c>
      <c r="C36" s="739">
        <v>249700</v>
      </c>
      <c r="D36" s="739">
        <v>286400</v>
      </c>
      <c r="E36" s="739">
        <v>296600</v>
      </c>
      <c r="F36" s="740">
        <v>832700</v>
      </c>
    </row>
    <row r="37" spans="1:6" ht="13.5" customHeight="1" x14ac:dyDescent="0.2">
      <c r="A37" s="737">
        <v>28</v>
      </c>
      <c r="B37" s="738" t="s">
        <v>214</v>
      </c>
      <c r="C37" s="739"/>
      <c r="D37" s="739"/>
      <c r="E37" s="739">
        <v>425800</v>
      </c>
      <c r="F37" s="740">
        <v>425800</v>
      </c>
    </row>
    <row r="38" spans="1:6" ht="13.5" customHeight="1" x14ac:dyDescent="0.2">
      <c r="A38" s="737">
        <v>29</v>
      </c>
      <c r="B38" s="738" t="s">
        <v>215</v>
      </c>
      <c r="C38" s="739"/>
      <c r="D38" s="739"/>
      <c r="E38" s="739">
        <v>1266800</v>
      </c>
      <c r="F38" s="740">
        <v>1266800</v>
      </c>
    </row>
    <row r="39" spans="1:6" ht="13.5" customHeight="1" x14ac:dyDescent="0.2">
      <c r="A39" s="737">
        <v>30</v>
      </c>
      <c r="B39" s="738" t="s">
        <v>216</v>
      </c>
      <c r="C39" s="739">
        <v>161500</v>
      </c>
      <c r="D39" s="739">
        <v>260200</v>
      </c>
      <c r="E39" s="739">
        <v>152100</v>
      </c>
      <c r="F39" s="740">
        <v>573800</v>
      </c>
    </row>
    <row r="40" spans="1:6" ht="13.5" customHeight="1" x14ac:dyDescent="0.2">
      <c r="A40" s="737">
        <v>31</v>
      </c>
      <c r="B40" s="738" t="s">
        <v>272</v>
      </c>
      <c r="C40" s="739"/>
      <c r="D40" s="739"/>
      <c r="E40" s="739">
        <v>662800</v>
      </c>
      <c r="F40" s="740">
        <v>662800</v>
      </c>
    </row>
    <row r="41" spans="1:6" ht="13.5" customHeight="1" x14ac:dyDescent="0.2">
      <c r="A41" s="737">
        <v>32</v>
      </c>
      <c r="B41" s="738" t="s">
        <v>217</v>
      </c>
      <c r="C41" s="739"/>
      <c r="D41" s="739"/>
      <c r="E41" s="739">
        <v>337100</v>
      </c>
      <c r="F41" s="740">
        <v>337100</v>
      </c>
    </row>
    <row r="42" spans="1:6" ht="13.5" customHeight="1" x14ac:dyDescent="0.2">
      <c r="A42" s="737">
        <v>33</v>
      </c>
      <c r="B42" s="738" t="s">
        <v>276</v>
      </c>
      <c r="C42" s="739">
        <v>55500</v>
      </c>
      <c r="D42" s="739"/>
      <c r="E42" s="739">
        <v>189900</v>
      </c>
      <c r="F42" s="740">
        <v>245400</v>
      </c>
    </row>
    <row r="43" spans="1:6" ht="13.5" customHeight="1" x14ac:dyDescent="0.2">
      <c r="A43" s="737">
        <v>34</v>
      </c>
      <c r="B43" s="738" t="s">
        <v>221</v>
      </c>
      <c r="C43" s="739">
        <v>101400</v>
      </c>
      <c r="D43" s="739">
        <v>61800</v>
      </c>
      <c r="E43" s="739">
        <v>267700</v>
      </c>
      <c r="F43" s="740">
        <v>430900</v>
      </c>
    </row>
    <row r="44" spans="1:6" ht="13.5" customHeight="1" x14ac:dyDescent="0.2">
      <c r="A44" s="737">
        <v>35</v>
      </c>
      <c r="B44" s="738" t="s">
        <v>287</v>
      </c>
      <c r="C44" s="739"/>
      <c r="D44" s="739"/>
      <c r="E44" s="739">
        <v>533500</v>
      </c>
      <c r="F44" s="740">
        <v>533500</v>
      </c>
    </row>
    <row r="45" spans="1:6" ht="13.5" customHeight="1" x14ac:dyDescent="0.2">
      <c r="A45" s="737">
        <v>36</v>
      </c>
      <c r="B45" s="738" t="s">
        <v>288</v>
      </c>
      <c r="C45" s="739"/>
      <c r="D45" s="739"/>
      <c r="E45" s="739">
        <v>298400</v>
      </c>
      <c r="F45" s="740">
        <v>298400</v>
      </c>
    </row>
    <row r="46" spans="1:6" ht="13.5" customHeight="1" x14ac:dyDescent="0.2">
      <c r="A46" s="737">
        <v>37</v>
      </c>
      <c r="B46" s="738" t="s">
        <v>289</v>
      </c>
      <c r="C46" s="739"/>
      <c r="D46" s="739"/>
      <c r="E46" s="739">
        <v>237000</v>
      </c>
      <c r="F46" s="740">
        <v>237000</v>
      </c>
    </row>
    <row r="47" spans="1:6" ht="13.5" customHeight="1" x14ac:dyDescent="0.2">
      <c r="A47" s="737">
        <v>38</v>
      </c>
      <c r="B47" s="738" t="s">
        <v>290</v>
      </c>
      <c r="C47" s="739"/>
      <c r="D47" s="739"/>
      <c r="E47" s="739">
        <v>153600</v>
      </c>
      <c r="F47" s="740">
        <v>153600</v>
      </c>
    </row>
    <row r="48" spans="1:6" ht="13.5" customHeight="1" x14ac:dyDescent="0.2">
      <c r="A48" s="737">
        <v>39</v>
      </c>
      <c r="B48" s="738" t="s">
        <v>292</v>
      </c>
      <c r="C48" s="739"/>
      <c r="D48" s="739"/>
      <c r="E48" s="739">
        <v>135000</v>
      </c>
      <c r="F48" s="740">
        <v>135000</v>
      </c>
    </row>
    <row r="49" spans="1:6" ht="13.5" customHeight="1" x14ac:dyDescent="0.2">
      <c r="A49" s="737">
        <v>40</v>
      </c>
      <c r="B49" s="738" t="s">
        <v>293</v>
      </c>
      <c r="C49" s="739"/>
      <c r="D49" s="739"/>
      <c r="E49" s="739">
        <v>326600</v>
      </c>
      <c r="F49" s="740">
        <v>326600</v>
      </c>
    </row>
    <row r="50" spans="1:6" ht="13.5" customHeight="1" x14ac:dyDescent="0.2">
      <c r="A50" s="737">
        <v>41</v>
      </c>
      <c r="B50" s="738" t="s">
        <v>294</v>
      </c>
      <c r="C50" s="739"/>
      <c r="D50" s="739"/>
      <c r="E50" s="739">
        <v>195900</v>
      </c>
      <c r="F50" s="740">
        <v>195900</v>
      </c>
    </row>
    <row r="51" spans="1:6" ht="13.5" customHeight="1" x14ac:dyDescent="0.2">
      <c r="A51" s="737" t="s">
        <v>224</v>
      </c>
      <c r="B51" s="738"/>
      <c r="C51" s="739">
        <v>7579200</v>
      </c>
      <c r="D51" s="739">
        <v>5261100</v>
      </c>
      <c r="E51" s="739">
        <v>15313100</v>
      </c>
      <c r="F51" s="740">
        <v>28153400</v>
      </c>
    </row>
    <row r="52" spans="1:6" ht="13.5" customHeight="1" thickBot="1" x14ac:dyDescent="0.25">
      <c r="A52" s="741" t="s">
        <v>225</v>
      </c>
      <c r="B52" s="742"/>
      <c r="C52" s="743">
        <v>7911900</v>
      </c>
      <c r="D52" s="743">
        <v>5329000</v>
      </c>
      <c r="E52" s="743">
        <v>15738200</v>
      </c>
      <c r="F52" s="744">
        <v>28979100</v>
      </c>
    </row>
    <row r="53" spans="1:6" ht="14.25" customHeight="1" thickBot="1" x14ac:dyDescent="0.25">
      <c r="A53" s="856" t="s">
        <v>226</v>
      </c>
      <c r="B53" s="857"/>
      <c r="C53" s="753">
        <f>SUM(C14,C52)</f>
        <v>282640400</v>
      </c>
      <c r="D53" s="753">
        <f>SUM(D14,D52)</f>
        <v>163195200</v>
      </c>
      <c r="E53" s="753">
        <f>SUM(E14,E52)</f>
        <v>264770100</v>
      </c>
      <c r="F53" s="754">
        <f>SUM(C53:E53)</f>
        <v>710605700</v>
      </c>
    </row>
    <row r="54" spans="1:6" ht="14.25" customHeight="1" thickBot="1" x14ac:dyDescent="0.25">
      <c r="A54" s="856" t="s">
        <v>445</v>
      </c>
      <c r="B54" s="857"/>
      <c r="C54" s="753">
        <v>210</v>
      </c>
      <c r="D54" s="753">
        <v>192</v>
      </c>
      <c r="E54" s="753">
        <v>335</v>
      </c>
      <c r="F54" s="754">
        <f>SUM(C54:E54)</f>
        <v>737</v>
      </c>
    </row>
    <row r="55" spans="1:6" ht="12.75" customHeight="1" x14ac:dyDescent="0.2"/>
    <row r="56" spans="1:6" ht="12.75" customHeight="1" x14ac:dyDescent="0.2"/>
  </sheetData>
  <mergeCells count="3">
    <mergeCell ref="A2:F2"/>
    <mergeCell ref="A53:B53"/>
    <mergeCell ref="A54:B54"/>
  </mergeCells>
  <phoneticPr fontId="3"/>
  <pageMargins left="0.78740157480314965" right="0.78740157480314965" top="0.98425196850393704" bottom="0.98425196850393704" header="0.51181102362204722" footer="0.51181102362204722"/>
  <pageSetup paperSize="9" scale="91" fitToHeight="0" orientation="portrait" horizontalDpi="300" verticalDpi="300" r:id="rId1"/>
  <headerFooter alignWithMargins="0">
    <oddHeader xml:space="preserve">&amp;C&amp;L&amp;RPAGE &amp;P / &amp;N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44"/>
  <sheetViews>
    <sheetView workbookViewId="0"/>
  </sheetViews>
  <sheetFormatPr defaultColWidth="6.90625" defaultRowHeight="13" x14ac:dyDescent="0.2"/>
  <cols>
    <col min="1" max="1" width="4.36328125" style="579" customWidth="1"/>
    <col min="2" max="2" width="28.36328125" style="579" bestFit="1" customWidth="1"/>
    <col min="3" max="6" width="15.08984375" style="579" customWidth="1"/>
    <col min="7" max="16384" width="6.90625" style="579"/>
  </cols>
  <sheetData>
    <row r="1" spans="1:6" ht="13.5" customHeight="1" x14ac:dyDescent="0.2">
      <c r="A1" s="576"/>
      <c r="B1" s="577"/>
      <c r="C1" s="577"/>
      <c r="D1" s="577"/>
      <c r="E1" s="577"/>
      <c r="F1" s="578" t="s">
        <v>177</v>
      </c>
    </row>
    <row r="2" spans="1:6" ht="18" customHeight="1" thickBot="1" x14ac:dyDescent="0.25">
      <c r="A2" s="845" t="s">
        <v>178</v>
      </c>
      <c r="B2" s="845"/>
      <c r="C2" s="845"/>
      <c r="D2" s="845"/>
      <c r="E2" s="845"/>
      <c r="F2" s="845"/>
    </row>
    <row r="3" spans="1:6" ht="15.75" customHeight="1" x14ac:dyDescent="0.2">
      <c r="A3" s="580" t="s">
        <v>179</v>
      </c>
      <c r="B3" s="581" t="s">
        <v>180</v>
      </c>
      <c r="C3" s="581" t="s">
        <v>181</v>
      </c>
      <c r="D3" s="581" t="s">
        <v>182</v>
      </c>
      <c r="E3" s="581" t="s">
        <v>183</v>
      </c>
      <c r="F3" s="582" t="s">
        <v>184</v>
      </c>
    </row>
    <row r="4" spans="1:6" ht="15.75" customHeight="1" x14ac:dyDescent="0.2">
      <c r="A4" s="583"/>
      <c r="B4" s="584" t="s">
        <v>185</v>
      </c>
      <c r="C4" s="585" t="s">
        <v>186</v>
      </c>
      <c r="D4" s="585" t="s">
        <v>187</v>
      </c>
      <c r="E4" s="585" t="s">
        <v>188</v>
      </c>
      <c r="F4" s="586"/>
    </row>
    <row r="5" spans="1:6" ht="15.75" customHeight="1" thickBot="1" x14ac:dyDescent="0.25">
      <c r="A5" s="587"/>
      <c r="B5" s="588" t="s">
        <v>189</v>
      </c>
      <c r="C5" s="589" t="s">
        <v>190</v>
      </c>
      <c r="D5" s="588" t="s">
        <v>190</v>
      </c>
      <c r="E5" s="588" t="s">
        <v>190</v>
      </c>
      <c r="F5" s="590" t="s">
        <v>190</v>
      </c>
    </row>
    <row r="6" spans="1:6" ht="15.75" customHeight="1" thickTop="1" x14ac:dyDescent="0.2">
      <c r="A6" s="591">
        <v>1</v>
      </c>
      <c r="B6" s="592" t="s">
        <v>191</v>
      </c>
      <c r="C6" s="593">
        <v>3147900</v>
      </c>
      <c r="D6" s="593">
        <v>6402300</v>
      </c>
      <c r="E6" s="593">
        <v>5893600</v>
      </c>
      <c r="F6" s="594">
        <v>15443800</v>
      </c>
    </row>
    <row r="7" spans="1:6" ht="15.75" customHeight="1" x14ac:dyDescent="0.2">
      <c r="A7" s="595">
        <v>2</v>
      </c>
      <c r="B7" s="596" t="s">
        <v>192</v>
      </c>
      <c r="C7" s="597">
        <v>22233400</v>
      </c>
      <c r="D7" s="597">
        <v>24018800</v>
      </c>
      <c r="E7" s="597">
        <v>32242300</v>
      </c>
      <c r="F7" s="598">
        <v>78494500</v>
      </c>
    </row>
    <row r="8" spans="1:6" ht="15.75" customHeight="1" x14ac:dyDescent="0.2">
      <c r="A8" s="595">
        <v>3</v>
      </c>
      <c r="B8" s="596" t="s">
        <v>193</v>
      </c>
      <c r="C8" s="597">
        <v>29122200</v>
      </c>
      <c r="D8" s="597">
        <v>29143700</v>
      </c>
      <c r="E8" s="597">
        <v>36875600</v>
      </c>
      <c r="F8" s="598">
        <v>95141500</v>
      </c>
    </row>
    <row r="9" spans="1:6" ht="15.75" customHeight="1" x14ac:dyDescent="0.2">
      <c r="A9" s="595">
        <v>4</v>
      </c>
      <c r="B9" s="596" t="s">
        <v>194</v>
      </c>
      <c r="C9" s="597">
        <f>24027100-C10</f>
        <v>23707300</v>
      </c>
      <c r="D9" s="597">
        <f>28475300-D10</f>
        <v>28001200</v>
      </c>
      <c r="E9" s="597">
        <f>25276000-E10</f>
        <v>24583100</v>
      </c>
      <c r="F9" s="598">
        <f>SUM(C9:E9)</f>
        <v>76291600</v>
      </c>
    </row>
    <row r="10" spans="1:6" ht="15.75" customHeight="1" x14ac:dyDescent="0.2">
      <c r="A10" s="595"/>
      <c r="B10" s="599" t="s">
        <v>195</v>
      </c>
      <c r="C10" s="600">
        <v>319800</v>
      </c>
      <c r="D10" s="597">
        <v>474100</v>
      </c>
      <c r="E10" s="597">
        <v>692900</v>
      </c>
      <c r="F10" s="598">
        <f>SUM(C10:E10)</f>
        <v>1486800</v>
      </c>
    </row>
    <row r="11" spans="1:6" ht="15.75" customHeight="1" x14ac:dyDescent="0.2">
      <c r="A11" s="595">
        <v>5</v>
      </c>
      <c r="B11" s="596" t="s">
        <v>196</v>
      </c>
      <c r="C11" s="597">
        <v>17973200</v>
      </c>
      <c r="D11" s="597">
        <v>22352300</v>
      </c>
      <c r="E11" s="597">
        <v>20283400</v>
      </c>
      <c r="F11" s="598">
        <v>60608900</v>
      </c>
    </row>
    <row r="12" spans="1:6" ht="15.75" customHeight="1" x14ac:dyDescent="0.2">
      <c r="A12" s="595">
        <v>6</v>
      </c>
      <c r="B12" s="596" t="s">
        <v>197</v>
      </c>
      <c r="C12" s="597">
        <v>51628800</v>
      </c>
      <c r="D12" s="597">
        <v>51137000</v>
      </c>
      <c r="E12" s="597">
        <v>59477800</v>
      </c>
      <c r="F12" s="598">
        <v>162243600</v>
      </c>
    </row>
    <row r="13" spans="1:6" ht="15.75" customHeight="1" x14ac:dyDescent="0.2">
      <c r="A13" s="595" t="s">
        <v>198</v>
      </c>
      <c r="B13" s="596"/>
      <c r="C13" s="597">
        <v>144984700</v>
      </c>
      <c r="D13" s="597">
        <v>155127100</v>
      </c>
      <c r="E13" s="597">
        <v>174155100</v>
      </c>
      <c r="F13" s="598">
        <v>474266900</v>
      </c>
    </row>
    <row r="14" spans="1:6" ht="15.75" customHeight="1" thickBot="1" x14ac:dyDescent="0.25">
      <c r="A14" s="601" t="s">
        <v>199</v>
      </c>
      <c r="B14" s="602"/>
      <c r="C14" s="603">
        <v>148132600</v>
      </c>
      <c r="D14" s="603">
        <v>161529400</v>
      </c>
      <c r="E14" s="603">
        <v>180048700</v>
      </c>
      <c r="F14" s="604">
        <v>489710700</v>
      </c>
    </row>
    <row r="15" spans="1:6" ht="15.75" customHeight="1" x14ac:dyDescent="0.2">
      <c r="A15" s="605">
        <v>7</v>
      </c>
      <c r="B15" s="606" t="s">
        <v>200</v>
      </c>
      <c r="C15" s="607">
        <v>988400</v>
      </c>
      <c r="D15" s="607">
        <v>1275400</v>
      </c>
      <c r="E15" s="607">
        <v>1380200</v>
      </c>
      <c r="F15" s="608">
        <v>3644000</v>
      </c>
    </row>
    <row r="16" spans="1:6" ht="15.75" customHeight="1" x14ac:dyDescent="0.2">
      <c r="A16" s="595">
        <v>8</v>
      </c>
      <c r="B16" s="596" t="s">
        <v>201</v>
      </c>
      <c r="C16" s="597"/>
      <c r="D16" s="597">
        <v>603000</v>
      </c>
      <c r="E16" s="597">
        <v>1453400</v>
      </c>
      <c r="F16" s="598">
        <v>2056400</v>
      </c>
    </row>
    <row r="17" spans="1:6" ht="15.75" customHeight="1" x14ac:dyDescent="0.2">
      <c r="A17" s="595">
        <v>9</v>
      </c>
      <c r="B17" s="596" t="s">
        <v>202</v>
      </c>
      <c r="C17" s="597">
        <v>61300</v>
      </c>
      <c r="D17" s="597">
        <v>48900</v>
      </c>
      <c r="E17" s="597">
        <v>98600</v>
      </c>
      <c r="F17" s="598">
        <v>208800</v>
      </c>
    </row>
    <row r="18" spans="1:6" ht="15.75" customHeight="1" thickBot="1" x14ac:dyDescent="0.25">
      <c r="A18" s="601" t="s">
        <v>203</v>
      </c>
      <c r="B18" s="602"/>
      <c r="C18" s="603">
        <v>1049700</v>
      </c>
      <c r="D18" s="603">
        <v>1927300</v>
      </c>
      <c r="E18" s="603">
        <v>2932200</v>
      </c>
      <c r="F18" s="604">
        <v>5909200</v>
      </c>
    </row>
    <row r="19" spans="1:6" ht="15.75" customHeight="1" x14ac:dyDescent="0.2">
      <c r="A19" s="605">
        <v>10</v>
      </c>
      <c r="B19" s="606" t="s">
        <v>204</v>
      </c>
      <c r="C19" s="607"/>
      <c r="D19" s="607">
        <v>101500</v>
      </c>
      <c r="E19" s="607">
        <v>170000</v>
      </c>
      <c r="F19" s="608">
        <v>271500</v>
      </c>
    </row>
    <row r="20" spans="1:6" ht="15.75" customHeight="1" x14ac:dyDescent="0.2">
      <c r="A20" s="595">
        <v>11</v>
      </c>
      <c r="B20" s="596" t="s">
        <v>205</v>
      </c>
      <c r="C20" s="597">
        <v>205100</v>
      </c>
      <c r="D20" s="597">
        <v>447100</v>
      </c>
      <c r="E20" s="597">
        <v>146700</v>
      </c>
      <c r="F20" s="598">
        <v>798900</v>
      </c>
    </row>
    <row r="21" spans="1:6" ht="15.75" customHeight="1" x14ac:dyDescent="0.2">
      <c r="A21" s="595">
        <v>12</v>
      </c>
      <c r="B21" s="596" t="s">
        <v>206</v>
      </c>
      <c r="C21" s="597">
        <v>70600</v>
      </c>
      <c r="D21" s="597">
        <v>134400</v>
      </c>
      <c r="E21" s="597">
        <v>115800</v>
      </c>
      <c r="F21" s="598">
        <v>320800</v>
      </c>
    </row>
    <row r="22" spans="1:6" ht="15.75" customHeight="1" x14ac:dyDescent="0.2">
      <c r="A22" s="595">
        <v>13</v>
      </c>
      <c r="B22" s="596" t="s">
        <v>207</v>
      </c>
      <c r="C22" s="597">
        <v>1244300</v>
      </c>
      <c r="D22" s="597">
        <v>1608200</v>
      </c>
      <c r="E22" s="597">
        <v>2080600</v>
      </c>
      <c r="F22" s="598">
        <v>4933100</v>
      </c>
    </row>
    <row r="23" spans="1:6" ht="15.75" customHeight="1" x14ac:dyDescent="0.2">
      <c r="A23" s="595">
        <v>14</v>
      </c>
      <c r="B23" s="596" t="s">
        <v>208</v>
      </c>
      <c r="C23" s="597">
        <v>526200</v>
      </c>
      <c r="D23" s="597">
        <v>609300</v>
      </c>
      <c r="E23" s="597">
        <v>966100</v>
      </c>
      <c r="F23" s="598">
        <v>2101600</v>
      </c>
    </row>
    <row r="24" spans="1:6" ht="15.75" customHeight="1" x14ac:dyDescent="0.2">
      <c r="A24" s="595">
        <v>15</v>
      </c>
      <c r="B24" s="596" t="s">
        <v>209</v>
      </c>
      <c r="C24" s="597">
        <v>76700</v>
      </c>
      <c r="D24" s="597">
        <v>54200</v>
      </c>
      <c r="E24" s="597">
        <v>162500</v>
      </c>
      <c r="F24" s="598">
        <v>293400</v>
      </c>
    </row>
    <row r="25" spans="1:6" ht="15.75" customHeight="1" x14ac:dyDescent="0.2">
      <c r="A25" s="595">
        <v>16</v>
      </c>
      <c r="B25" s="596" t="s">
        <v>210</v>
      </c>
      <c r="C25" s="597">
        <v>1491000</v>
      </c>
      <c r="D25" s="597">
        <v>1261800</v>
      </c>
      <c r="E25" s="597">
        <v>1421700</v>
      </c>
      <c r="F25" s="598">
        <v>4174500</v>
      </c>
    </row>
    <row r="26" spans="1:6" ht="15.75" customHeight="1" x14ac:dyDescent="0.2">
      <c r="A26" s="595">
        <v>17</v>
      </c>
      <c r="B26" s="596" t="s">
        <v>211</v>
      </c>
      <c r="C26" s="597">
        <v>352500</v>
      </c>
      <c r="D26" s="597">
        <v>514500</v>
      </c>
      <c r="E26" s="597">
        <v>436600</v>
      </c>
      <c r="F26" s="598">
        <v>1303600</v>
      </c>
    </row>
    <row r="27" spans="1:6" ht="15.75" customHeight="1" x14ac:dyDescent="0.2">
      <c r="A27" s="595">
        <v>18</v>
      </c>
      <c r="B27" s="596" t="s">
        <v>212</v>
      </c>
      <c r="C27" s="597">
        <v>624400</v>
      </c>
      <c r="D27" s="597">
        <v>984600</v>
      </c>
      <c r="E27" s="597">
        <v>881800</v>
      </c>
      <c r="F27" s="598">
        <v>2490800</v>
      </c>
    </row>
    <row r="28" spans="1:6" ht="15.75" customHeight="1" x14ac:dyDescent="0.2">
      <c r="A28" s="595">
        <v>19</v>
      </c>
      <c r="B28" s="596" t="s">
        <v>213</v>
      </c>
      <c r="C28" s="597">
        <v>705000</v>
      </c>
      <c r="D28" s="597">
        <v>1135100</v>
      </c>
      <c r="E28" s="597">
        <v>1173000</v>
      </c>
      <c r="F28" s="598">
        <v>3013100</v>
      </c>
    </row>
    <row r="29" spans="1:6" ht="15.75" customHeight="1" x14ac:dyDescent="0.2">
      <c r="A29" s="595">
        <v>20</v>
      </c>
      <c r="B29" s="596" t="s">
        <v>214</v>
      </c>
      <c r="C29" s="597">
        <v>364200</v>
      </c>
      <c r="D29" s="597">
        <v>512300</v>
      </c>
      <c r="E29" s="597">
        <v>350500</v>
      </c>
      <c r="F29" s="598">
        <v>1227000</v>
      </c>
    </row>
    <row r="30" spans="1:6" ht="15.75" customHeight="1" x14ac:dyDescent="0.2">
      <c r="A30" s="595">
        <v>21</v>
      </c>
      <c r="B30" s="596" t="s">
        <v>215</v>
      </c>
      <c r="C30" s="597">
        <v>1429000</v>
      </c>
      <c r="D30" s="597">
        <v>1645300</v>
      </c>
      <c r="E30" s="597">
        <v>1564300</v>
      </c>
      <c r="F30" s="598">
        <v>4638600</v>
      </c>
    </row>
    <row r="31" spans="1:6" ht="15.75" customHeight="1" x14ac:dyDescent="0.2">
      <c r="A31" s="595">
        <v>22</v>
      </c>
      <c r="B31" s="596" t="s">
        <v>216</v>
      </c>
      <c r="C31" s="597">
        <v>229900</v>
      </c>
      <c r="D31" s="597">
        <v>446600</v>
      </c>
      <c r="E31" s="597">
        <v>485300</v>
      </c>
      <c r="F31" s="598">
        <v>1161800</v>
      </c>
    </row>
    <row r="32" spans="1:6" ht="15.75" customHeight="1" x14ac:dyDescent="0.2">
      <c r="A32" s="595">
        <v>23</v>
      </c>
      <c r="B32" s="596" t="s">
        <v>217</v>
      </c>
      <c r="C32" s="597">
        <v>549200</v>
      </c>
      <c r="D32" s="597">
        <v>596400</v>
      </c>
      <c r="E32" s="597">
        <v>603200</v>
      </c>
      <c r="F32" s="598">
        <v>1748800</v>
      </c>
    </row>
    <row r="33" spans="1:6" ht="15.75" customHeight="1" x14ac:dyDescent="0.2">
      <c r="A33" s="595">
        <v>24</v>
      </c>
      <c r="B33" s="596" t="s">
        <v>218</v>
      </c>
      <c r="C33" s="597">
        <v>945700</v>
      </c>
      <c r="D33" s="597">
        <v>641400</v>
      </c>
      <c r="E33" s="597">
        <v>813800</v>
      </c>
      <c r="F33" s="598">
        <v>2400900</v>
      </c>
    </row>
    <row r="34" spans="1:6" ht="15.75" customHeight="1" x14ac:dyDescent="0.2">
      <c r="A34" s="595">
        <v>25</v>
      </c>
      <c r="B34" s="596" t="s">
        <v>219</v>
      </c>
      <c r="C34" s="597">
        <v>568700</v>
      </c>
      <c r="D34" s="597">
        <v>532600</v>
      </c>
      <c r="E34" s="597">
        <v>408900</v>
      </c>
      <c r="F34" s="598">
        <v>1510200</v>
      </c>
    </row>
    <row r="35" spans="1:6" ht="15.75" customHeight="1" x14ac:dyDescent="0.2">
      <c r="A35" s="595">
        <v>26</v>
      </c>
      <c r="B35" s="596" t="s">
        <v>220</v>
      </c>
      <c r="C35" s="597">
        <v>323500</v>
      </c>
      <c r="D35" s="597">
        <v>333800</v>
      </c>
      <c r="E35" s="597">
        <v>457200</v>
      </c>
      <c r="F35" s="598">
        <v>1114500</v>
      </c>
    </row>
    <row r="36" spans="1:6" ht="15.75" customHeight="1" x14ac:dyDescent="0.2">
      <c r="A36" s="595">
        <v>27</v>
      </c>
      <c r="B36" s="596" t="s">
        <v>221</v>
      </c>
      <c r="C36" s="597">
        <v>620900</v>
      </c>
      <c r="D36" s="597">
        <v>238800</v>
      </c>
      <c r="E36" s="597">
        <v>425200</v>
      </c>
      <c r="F36" s="598">
        <v>1284900</v>
      </c>
    </row>
    <row r="37" spans="1:6" ht="15.75" customHeight="1" x14ac:dyDescent="0.2">
      <c r="A37" s="595">
        <v>28</v>
      </c>
      <c r="B37" s="596" t="s">
        <v>222</v>
      </c>
      <c r="C37" s="597">
        <v>133000</v>
      </c>
      <c r="D37" s="597">
        <v>117400</v>
      </c>
      <c r="E37" s="597">
        <v>203200</v>
      </c>
      <c r="F37" s="598">
        <v>453600</v>
      </c>
    </row>
    <row r="38" spans="1:6" ht="15.75" customHeight="1" x14ac:dyDescent="0.2">
      <c r="A38" s="595">
        <v>29</v>
      </c>
      <c r="B38" s="596" t="s">
        <v>223</v>
      </c>
      <c r="C38" s="597">
        <v>124000</v>
      </c>
      <c r="D38" s="597">
        <v>95300</v>
      </c>
      <c r="E38" s="597">
        <v>125600</v>
      </c>
      <c r="F38" s="598">
        <v>344900</v>
      </c>
    </row>
    <row r="39" spans="1:6" ht="15.75" customHeight="1" x14ac:dyDescent="0.2">
      <c r="A39" s="595" t="s">
        <v>224</v>
      </c>
      <c r="B39" s="596"/>
      <c r="C39" s="597">
        <v>10583900</v>
      </c>
      <c r="D39" s="597">
        <v>12010600</v>
      </c>
      <c r="E39" s="597">
        <v>12992000</v>
      </c>
      <c r="F39" s="598">
        <v>35586500</v>
      </c>
    </row>
    <row r="40" spans="1:6" ht="15.75" customHeight="1" thickBot="1" x14ac:dyDescent="0.25">
      <c r="A40" s="601" t="s">
        <v>225</v>
      </c>
      <c r="B40" s="602"/>
      <c r="C40" s="603">
        <v>11633600</v>
      </c>
      <c r="D40" s="603">
        <v>13937900</v>
      </c>
      <c r="E40" s="603">
        <v>15924200</v>
      </c>
      <c r="F40" s="604">
        <v>41495700</v>
      </c>
    </row>
    <row r="41" spans="1:6" ht="15.75" customHeight="1" thickBot="1" x14ac:dyDescent="0.25">
      <c r="A41" s="846" t="s">
        <v>226</v>
      </c>
      <c r="B41" s="847"/>
      <c r="C41" s="609">
        <v>159766200</v>
      </c>
      <c r="D41" s="609">
        <v>175467300</v>
      </c>
      <c r="E41" s="609">
        <v>195972900</v>
      </c>
      <c r="F41" s="610">
        <v>531206400</v>
      </c>
    </row>
    <row r="42" spans="1:6" ht="15.75" customHeight="1" thickBot="1" x14ac:dyDescent="0.25">
      <c r="A42" s="846" t="s">
        <v>227</v>
      </c>
      <c r="B42" s="847"/>
      <c r="C42" s="609">
        <v>190</v>
      </c>
      <c r="D42" s="609">
        <v>424</v>
      </c>
      <c r="E42" s="609">
        <v>321</v>
      </c>
      <c r="F42" s="610">
        <f>SUM(C42:E42)</f>
        <v>935</v>
      </c>
    </row>
    <row r="43" spans="1:6" ht="12.75" customHeight="1" x14ac:dyDescent="0.2"/>
    <row r="44" spans="1:6" ht="12.75" customHeight="1" x14ac:dyDescent="0.2"/>
  </sheetData>
  <mergeCells count="3">
    <mergeCell ref="A2:F2"/>
    <mergeCell ref="A41:B41"/>
    <mergeCell ref="A42:B42"/>
  </mergeCells>
  <phoneticPr fontId="3"/>
  <pageMargins left="0.78740157480314965" right="0.78740157480314965" top="0.98425196850393704" bottom="0.98425196850393704" header="0.51181102362204722" footer="0.51181102362204722"/>
  <pageSetup paperSize="9" scale="93" fitToHeight="0" orientation="portrait" horizontalDpi="300" verticalDpi="300" r:id="rId1"/>
  <headerFooter alignWithMargins="0">
    <oddHeader xml:space="preserve">&amp;C&amp;L&amp;RPAGE &amp;P / &amp;N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6"/>
  <sheetViews>
    <sheetView workbookViewId="0"/>
  </sheetViews>
  <sheetFormatPr defaultColWidth="9" defaultRowHeight="13" x14ac:dyDescent="0.2"/>
  <cols>
    <col min="1" max="1" width="4.36328125" style="615" customWidth="1"/>
    <col min="2" max="2" width="29.453125" style="615" bestFit="1" customWidth="1"/>
    <col min="3" max="5" width="14.453125" style="615" bestFit="1" customWidth="1"/>
    <col min="6" max="6" width="15.36328125" style="615" bestFit="1" customWidth="1"/>
    <col min="7" max="256" width="6.90625" style="615" customWidth="1"/>
    <col min="257" max="16384" width="9" style="615"/>
  </cols>
  <sheetData>
    <row r="1" spans="1:6" ht="13.5" customHeight="1" x14ac:dyDescent="0.2">
      <c r="A1" s="612"/>
      <c r="B1" s="613"/>
      <c r="C1" s="613"/>
      <c r="D1" s="613"/>
      <c r="E1" s="613"/>
      <c r="F1" s="614" t="s">
        <v>228</v>
      </c>
    </row>
    <row r="2" spans="1:6" ht="18" customHeight="1" thickBot="1" x14ac:dyDescent="0.25">
      <c r="A2" s="848" t="s">
        <v>229</v>
      </c>
      <c r="B2" s="848"/>
      <c r="C2" s="848"/>
      <c r="D2" s="848"/>
      <c r="E2" s="848"/>
      <c r="F2" s="848"/>
    </row>
    <row r="3" spans="1:6" ht="13.5" customHeight="1" x14ac:dyDescent="0.2">
      <c r="A3" s="616" t="s">
        <v>179</v>
      </c>
      <c r="B3" s="617" t="s">
        <v>180</v>
      </c>
      <c r="C3" s="617" t="s">
        <v>181</v>
      </c>
      <c r="D3" s="617" t="s">
        <v>182</v>
      </c>
      <c r="E3" s="617" t="s">
        <v>183</v>
      </c>
      <c r="F3" s="618" t="s">
        <v>184</v>
      </c>
    </row>
    <row r="4" spans="1:6" ht="13.5" customHeight="1" x14ac:dyDescent="0.2">
      <c r="A4" s="619"/>
      <c r="B4" s="620" t="s">
        <v>185</v>
      </c>
      <c r="C4" s="621" t="s">
        <v>230</v>
      </c>
      <c r="D4" s="621" t="s">
        <v>231</v>
      </c>
      <c r="E4" s="621" t="s">
        <v>232</v>
      </c>
      <c r="F4" s="622"/>
    </row>
    <row r="5" spans="1:6" ht="14.25" customHeight="1" thickBot="1" x14ac:dyDescent="0.25">
      <c r="A5" s="623"/>
      <c r="B5" s="624" t="s">
        <v>189</v>
      </c>
      <c r="C5" s="625" t="s">
        <v>190</v>
      </c>
      <c r="D5" s="624" t="s">
        <v>190</v>
      </c>
      <c r="E5" s="624" t="s">
        <v>190</v>
      </c>
      <c r="F5" s="626" t="s">
        <v>190</v>
      </c>
    </row>
    <row r="6" spans="1:6" ht="13.5" customHeight="1" thickTop="1" x14ac:dyDescent="0.2">
      <c r="A6" s="627">
        <v>1</v>
      </c>
      <c r="B6" s="628" t="s">
        <v>191</v>
      </c>
      <c r="C6" s="629">
        <v>5045500</v>
      </c>
      <c r="D6" s="629">
        <v>7549500</v>
      </c>
      <c r="E6" s="629">
        <v>8698100</v>
      </c>
      <c r="F6" s="630">
        <v>21293100</v>
      </c>
    </row>
    <row r="7" spans="1:6" ht="13.5" customHeight="1" x14ac:dyDescent="0.2">
      <c r="A7" s="631">
        <v>2</v>
      </c>
      <c r="B7" s="632" t="s">
        <v>192</v>
      </c>
      <c r="C7" s="633">
        <v>78080200</v>
      </c>
      <c r="D7" s="633">
        <v>84565300</v>
      </c>
      <c r="E7" s="633">
        <v>78452100</v>
      </c>
      <c r="F7" s="634">
        <v>241097600</v>
      </c>
    </row>
    <row r="8" spans="1:6" ht="13.5" customHeight="1" x14ac:dyDescent="0.2">
      <c r="A8" s="631">
        <v>3</v>
      </c>
      <c r="B8" s="632" t="s">
        <v>193</v>
      </c>
      <c r="C8" s="633">
        <v>74864500</v>
      </c>
      <c r="D8" s="633">
        <v>66203900</v>
      </c>
      <c r="E8" s="633">
        <v>52688900</v>
      </c>
      <c r="F8" s="634">
        <v>193757300</v>
      </c>
    </row>
    <row r="9" spans="1:6" ht="13.5" customHeight="1" x14ac:dyDescent="0.2">
      <c r="A9" s="631">
        <v>4</v>
      </c>
      <c r="B9" s="632" t="s">
        <v>194</v>
      </c>
      <c r="C9" s="633">
        <v>51276200</v>
      </c>
      <c r="D9" s="633">
        <v>51108700</v>
      </c>
      <c r="E9" s="633">
        <v>41633300</v>
      </c>
      <c r="F9" s="634">
        <f>SUM(C9:E9)</f>
        <v>144018200</v>
      </c>
    </row>
    <row r="10" spans="1:6" ht="13.5" customHeight="1" x14ac:dyDescent="0.2">
      <c r="A10" s="631"/>
      <c r="B10" s="635" t="s">
        <v>306</v>
      </c>
      <c r="C10" s="636">
        <v>770300</v>
      </c>
      <c r="D10" s="637">
        <v>976300</v>
      </c>
      <c r="E10" s="637">
        <v>826100</v>
      </c>
      <c r="F10" s="634">
        <f>SUM(C10:E10)</f>
        <v>2572700</v>
      </c>
    </row>
    <row r="11" spans="1:6" ht="13.5" customHeight="1" x14ac:dyDescent="0.2">
      <c r="A11" s="631">
        <v>5</v>
      </c>
      <c r="B11" s="632" t="s">
        <v>196</v>
      </c>
      <c r="C11" s="633">
        <v>44398400</v>
      </c>
      <c r="D11" s="633">
        <v>43959400</v>
      </c>
      <c r="E11" s="633">
        <v>35528800</v>
      </c>
      <c r="F11" s="634">
        <v>123886600</v>
      </c>
    </row>
    <row r="12" spans="1:6" ht="13.5" customHeight="1" x14ac:dyDescent="0.2">
      <c r="A12" s="631">
        <v>6</v>
      </c>
      <c r="B12" s="632" t="s">
        <v>197</v>
      </c>
      <c r="C12" s="633">
        <v>122473600</v>
      </c>
      <c r="D12" s="633">
        <v>115763100</v>
      </c>
      <c r="E12" s="633">
        <v>87188100</v>
      </c>
      <c r="F12" s="634">
        <v>325424800</v>
      </c>
    </row>
    <row r="13" spans="1:6" ht="13.5" customHeight="1" x14ac:dyDescent="0.2">
      <c r="A13" s="631" t="s">
        <v>198</v>
      </c>
      <c r="B13" s="632"/>
      <c r="C13" s="637">
        <f>SUM(C7:C12)</f>
        <v>371863200</v>
      </c>
      <c r="D13" s="637">
        <f>SUM(D7:D12)</f>
        <v>362576700</v>
      </c>
      <c r="E13" s="637">
        <f>SUM(E7:E12)</f>
        <v>296317300</v>
      </c>
      <c r="F13" s="638">
        <f>SUM(F7:F12)</f>
        <v>1030757200</v>
      </c>
    </row>
    <row r="14" spans="1:6" ht="13.5" customHeight="1" thickBot="1" x14ac:dyDescent="0.25">
      <c r="A14" s="639" t="s">
        <v>199</v>
      </c>
      <c r="B14" s="640"/>
      <c r="C14" s="641">
        <f>SUM(C6,C13)</f>
        <v>376908700</v>
      </c>
      <c r="D14" s="641">
        <f>SUM(D6,D13)</f>
        <v>370126200</v>
      </c>
      <c r="E14" s="641">
        <f>SUM(E6,E13)</f>
        <v>305015400</v>
      </c>
      <c r="F14" s="642">
        <f>SUM(F6,F13)</f>
        <v>1052050300</v>
      </c>
    </row>
    <row r="15" spans="1:6" ht="13.5" customHeight="1" x14ac:dyDescent="0.2">
      <c r="A15" s="643">
        <v>7</v>
      </c>
      <c r="B15" s="644" t="s">
        <v>233</v>
      </c>
      <c r="C15" s="645">
        <v>319900</v>
      </c>
      <c r="D15" s="645">
        <v>382400</v>
      </c>
      <c r="E15" s="645">
        <v>695700</v>
      </c>
      <c r="F15" s="646">
        <v>1398000</v>
      </c>
    </row>
    <row r="16" spans="1:6" ht="13.5" customHeight="1" x14ac:dyDescent="0.2">
      <c r="A16" s="631">
        <v>8</v>
      </c>
      <c r="B16" s="632" t="s">
        <v>234</v>
      </c>
      <c r="C16" s="633">
        <v>798400</v>
      </c>
      <c r="D16" s="633">
        <v>952500</v>
      </c>
      <c r="E16" s="633">
        <v>1168000</v>
      </c>
      <c r="F16" s="634">
        <v>2918900</v>
      </c>
    </row>
    <row r="17" spans="1:6" ht="13.5" customHeight="1" x14ac:dyDescent="0.2">
      <c r="A17" s="631">
        <v>9</v>
      </c>
      <c r="B17" s="632" t="s">
        <v>235</v>
      </c>
      <c r="C17" s="633"/>
      <c r="D17" s="633">
        <v>660300</v>
      </c>
      <c r="E17" s="633">
        <v>1175200</v>
      </c>
      <c r="F17" s="634">
        <v>1835500</v>
      </c>
    </row>
    <row r="18" spans="1:6" ht="13.5" customHeight="1" x14ac:dyDescent="0.2">
      <c r="A18" s="631">
        <v>10</v>
      </c>
      <c r="B18" s="632" t="s">
        <v>236</v>
      </c>
      <c r="C18" s="633">
        <v>415900</v>
      </c>
      <c r="D18" s="633">
        <v>380700</v>
      </c>
      <c r="E18" s="633">
        <v>550500</v>
      </c>
      <c r="F18" s="634">
        <v>1347100</v>
      </c>
    </row>
    <row r="19" spans="1:6" ht="13.5" customHeight="1" x14ac:dyDescent="0.2">
      <c r="A19" s="631">
        <v>11</v>
      </c>
      <c r="B19" s="632" t="s">
        <v>200</v>
      </c>
      <c r="C19" s="633">
        <v>2789100</v>
      </c>
      <c r="D19" s="633">
        <v>2258800</v>
      </c>
      <c r="E19" s="633">
        <v>2297700</v>
      </c>
      <c r="F19" s="634">
        <v>7345600</v>
      </c>
    </row>
    <row r="20" spans="1:6" ht="13.5" customHeight="1" x14ac:dyDescent="0.2">
      <c r="A20" s="631">
        <v>12</v>
      </c>
      <c r="B20" s="632" t="s">
        <v>237</v>
      </c>
      <c r="C20" s="633">
        <v>3468700</v>
      </c>
      <c r="D20" s="633">
        <v>3512700</v>
      </c>
      <c r="E20" s="633">
        <v>4646300</v>
      </c>
      <c r="F20" s="634">
        <v>11627700</v>
      </c>
    </row>
    <row r="21" spans="1:6" ht="13.5" customHeight="1" x14ac:dyDescent="0.2">
      <c r="A21" s="631">
        <v>13</v>
      </c>
      <c r="B21" s="632" t="s">
        <v>238</v>
      </c>
      <c r="C21" s="633">
        <v>576200</v>
      </c>
      <c r="D21" s="633">
        <v>559900</v>
      </c>
      <c r="E21" s="633">
        <v>1485700</v>
      </c>
      <c r="F21" s="634">
        <v>2621800</v>
      </c>
    </row>
    <row r="22" spans="1:6" ht="13.5" customHeight="1" x14ac:dyDescent="0.2">
      <c r="A22" s="631">
        <v>14</v>
      </c>
      <c r="B22" s="632" t="s">
        <v>239</v>
      </c>
      <c r="C22" s="633">
        <v>2807000</v>
      </c>
      <c r="D22" s="633">
        <v>2281400</v>
      </c>
      <c r="E22" s="633">
        <v>2997800</v>
      </c>
      <c r="F22" s="634">
        <v>8086200</v>
      </c>
    </row>
    <row r="23" spans="1:6" ht="13.5" customHeight="1" x14ac:dyDescent="0.2">
      <c r="A23" s="631">
        <v>15</v>
      </c>
      <c r="B23" s="632" t="s">
        <v>240</v>
      </c>
      <c r="C23" s="633"/>
      <c r="D23" s="633">
        <v>1187500</v>
      </c>
      <c r="E23" s="633">
        <v>1752900</v>
      </c>
      <c r="F23" s="634">
        <v>2940400</v>
      </c>
    </row>
    <row r="24" spans="1:6" ht="13.5" customHeight="1" x14ac:dyDescent="0.2">
      <c r="A24" s="631">
        <v>16</v>
      </c>
      <c r="B24" s="632" t="s">
        <v>201</v>
      </c>
      <c r="C24" s="633">
        <v>1450700</v>
      </c>
      <c r="D24" s="633">
        <v>1635600</v>
      </c>
      <c r="E24" s="633">
        <v>2288300</v>
      </c>
      <c r="F24" s="634">
        <v>5374600</v>
      </c>
    </row>
    <row r="25" spans="1:6" ht="13.5" customHeight="1" x14ac:dyDescent="0.2">
      <c r="A25" s="631">
        <v>17</v>
      </c>
      <c r="B25" s="632" t="s">
        <v>241</v>
      </c>
      <c r="C25" s="633">
        <v>962400</v>
      </c>
      <c r="D25" s="633">
        <v>983900</v>
      </c>
      <c r="E25" s="633">
        <v>1113600</v>
      </c>
      <c r="F25" s="634">
        <v>3059900</v>
      </c>
    </row>
    <row r="26" spans="1:6" ht="13.5" customHeight="1" x14ac:dyDescent="0.2">
      <c r="A26" s="631">
        <v>18</v>
      </c>
      <c r="B26" s="632" t="s">
        <v>242</v>
      </c>
      <c r="C26" s="633">
        <v>467600</v>
      </c>
      <c r="D26" s="633">
        <v>357900</v>
      </c>
      <c r="E26" s="633">
        <v>563100</v>
      </c>
      <c r="F26" s="634">
        <v>1388600</v>
      </c>
    </row>
    <row r="27" spans="1:6" ht="13.5" customHeight="1" x14ac:dyDescent="0.2">
      <c r="A27" s="631">
        <v>19</v>
      </c>
      <c r="B27" s="632" t="s">
        <v>243</v>
      </c>
      <c r="C27" s="633">
        <v>2337500</v>
      </c>
      <c r="D27" s="633">
        <v>2288300</v>
      </c>
      <c r="E27" s="633">
        <v>3460900</v>
      </c>
      <c r="F27" s="634">
        <v>8086700</v>
      </c>
    </row>
    <row r="28" spans="1:6" ht="13.5" customHeight="1" x14ac:dyDescent="0.2">
      <c r="A28" s="631">
        <v>20</v>
      </c>
      <c r="B28" s="632" t="s">
        <v>202</v>
      </c>
      <c r="C28" s="633">
        <v>165500</v>
      </c>
      <c r="D28" s="633">
        <v>273700</v>
      </c>
      <c r="E28" s="633">
        <v>219000</v>
      </c>
      <c r="F28" s="634">
        <v>658200</v>
      </c>
    </row>
    <row r="29" spans="1:6" ht="13.5" customHeight="1" x14ac:dyDescent="0.2">
      <c r="A29" s="631">
        <v>21</v>
      </c>
      <c r="B29" s="632" t="s">
        <v>244</v>
      </c>
      <c r="C29" s="633">
        <v>1913700</v>
      </c>
      <c r="D29" s="633">
        <v>2517100</v>
      </c>
      <c r="E29" s="633">
        <v>1387200</v>
      </c>
      <c r="F29" s="634">
        <v>5818000</v>
      </c>
    </row>
    <row r="30" spans="1:6" ht="13.5" customHeight="1" x14ac:dyDescent="0.2">
      <c r="A30" s="631">
        <v>22</v>
      </c>
      <c r="B30" s="632" t="s">
        <v>245</v>
      </c>
      <c r="C30" s="633">
        <v>621100</v>
      </c>
      <c r="D30" s="633">
        <v>955300</v>
      </c>
      <c r="E30" s="633">
        <v>1825000</v>
      </c>
      <c r="F30" s="634">
        <v>3401400</v>
      </c>
    </row>
    <row r="31" spans="1:6" ht="13.5" customHeight="1" x14ac:dyDescent="0.2">
      <c r="A31" s="631">
        <v>23</v>
      </c>
      <c r="B31" s="632" t="s">
        <v>246</v>
      </c>
      <c r="C31" s="633">
        <v>1747100</v>
      </c>
      <c r="D31" s="633">
        <v>2477600</v>
      </c>
      <c r="E31" s="633">
        <v>2398800</v>
      </c>
      <c r="F31" s="634">
        <v>6623500</v>
      </c>
    </row>
    <row r="32" spans="1:6" ht="13.5" customHeight="1" x14ac:dyDescent="0.2">
      <c r="A32" s="631">
        <v>24</v>
      </c>
      <c r="B32" s="632" t="s">
        <v>247</v>
      </c>
      <c r="C32" s="633">
        <v>359700</v>
      </c>
      <c r="D32" s="633">
        <v>277000</v>
      </c>
      <c r="E32" s="633">
        <v>567000</v>
      </c>
      <c r="F32" s="634">
        <v>1203700</v>
      </c>
    </row>
    <row r="33" spans="1:6" ht="13.5" customHeight="1" x14ac:dyDescent="0.2">
      <c r="A33" s="631">
        <v>25</v>
      </c>
      <c r="B33" s="632" t="s">
        <v>248</v>
      </c>
      <c r="C33" s="633">
        <v>1597400</v>
      </c>
      <c r="D33" s="633">
        <v>1829000</v>
      </c>
      <c r="E33" s="633">
        <v>2418500</v>
      </c>
      <c r="F33" s="634">
        <v>5844900</v>
      </c>
    </row>
    <row r="34" spans="1:6" ht="13.5" customHeight="1" x14ac:dyDescent="0.2">
      <c r="A34" s="631">
        <v>26</v>
      </c>
      <c r="B34" s="632" t="s">
        <v>249</v>
      </c>
      <c r="C34" s="633">
        <v>2236100</v>
      </c>
      <c r="D34" s="633">
        <v>2456500</v>
      </c>
      <c r="E34" s="633">
        <v>2613700</v>
      </c>
      <c r="F34" s="634">
        <v>7306300</v>
      </c>
    </row>
    <row r="35" spans="1:6" ht="13.5" customHeight="1" x14ac:dyDescent="0.2">
      <c r="A35" s="631">
        <v>27</v>
      </c>
      <c r="B35" s="632" t="s">
        <v>250</v>
      </c>
      <c r="C35" s="633">
        <v>1968200</v>
      </c>
      <c r="D35" s="633">
        <v>1795800</v>
      </c>
      <c r="E35" s="633">
        <v>1937400</v>
      </c>
      <c r="F35" s="634">
        <v>5701400</v>
      </c>
    </row>
    <row r="36" spans="1:6" ht="13.5" customHeight="1" x14ac:dyDescent="0.2">
      <c r="A36" s="631">
        <v>28</v>
      </c>
      <c r="B36" s="632" t="s">
        <v>251</v>
      </c>
      <c r="C36" s="633">
        <v>2407800</v>
      </c>
      <c r="D36" s="633">
        <v>2927800</v>
      </c>
      <c r="E36" s="633">
        <v>3269200</v>
      </c>
      <c r="F36" s="634">
        <v>8604800</v>
      </c>
    </row>
    <row r="37" spans="1:6" ht="13.5" customHeight="1" thickBot="1" x14ac:dyDescent="0.25">
      <c r="A37" s="639" t="s">
        <v>203</v>
      </c>
      <c r="B37" s="640"/>
      <c r="C37" s="647">
        <v>29410000</v>
      </c>
      <c r="D37" s="647">
        <v>32951700</v>
      </c>
      <c r="E37" s="647">
        <v>40831500</v>
      </c>
      <c r="F37" s="648">
        <v>103193200</v>
      </c>
    </row>
    <row r="38" spans="1:6" ht="13.5" customHeight="1" x14ac:dyDescent="0.2">
      <c r="A38" s="643">
        <v>29</v>
      </c>
      <c r="B38" s="644" t="s">
        <v>204</v>
      </c>
      <c r="C38" s="645">
        <v>217000</v>
      </c>
      <c r="D38" s="645">
        <v>148100</v>
      </c>
      <c r="E38" s="645">
        <v>199300</v>
      </c>
      <c r="F38" s="646">
        <v>564400</v>
      </c>
    </row>
    <row r="39" spans="1:6" ht="13.5" customHeight="1" x14ac:dyDescent="0.2">
      <c r="A39" s="631">
        <v>30</v>
      </c>
      <c r="B39" s="632" t="s">
        <v>252</v>
      </c>
      <c r="C39" s="633">
        <v>686000</v>
      </c>
      <c r="D39" s="633">
        <v>649600</v>
      </c>
      <c r="E39" s="633">
        <v>520800</v>
      </c>
      <c r="F39" s="634">
        <v>1856400</v>
      </c>
    </row>
    <row r="40" spans="1:6" ht="13.5" customHeight="1" x14ac:dyDescent="0.2">
      <c r="A40" s="631">
        <v>31</v>
      </c>
      <c r="B40" s="632" t="s">
        <v>253</v>
      </c>
      <c r="C40" s="633">
        <v>360500</v>
      </c>
      <c r="D40" s="633">
        <v>727300</v>
      </c>
      <c r="E40" s="633">
        <v>417700</v>
      </c>
      <c r="F40" s="634">
        <v>1505500</v>
      </c>
    </row>
    <row r="41" spans="1:6" ht="13.5" customHeight="1" x14ac:dyDescent="0.2">
      <c r="A41" s="631">
        <v>32</v>
      </c>
      <c r="B41" s="632" t="s">
        <v>254</v>
      </c>
      <c r="C41" s="633">
        <v>1369100</v>
      </c>
      <c r="D41" s="633">
        <v>1872100</v>
      </c>
      <c r="E41" s="633">
        <v>2289300</v>
      </c>
      <c r="F41" s="634">
        <v>5530500</v>
      </c>
    </row>
    <row r="42" spans="1:6" ht="13.5" customHeight="1" x14ac:dyDescent="0.2">
      <c r="A42" s="631">
        <v>33</v>
      </c>
      <c r="B42" s="632" t="s">
        <v>255</v>
      </c>
      <c r="C42" s="633">
        <v>318800</v>
      </c>
      <c r="D42" s="633">
        <v>262400</v>
      </c>
      <c r="E42" s="633">
        <v>873800</v>
      </c>
      <c r="F42" s="634">
        <v>1455000</v>
      </c>
    </row>
    <row r="43" spans="1:6" ht="13.5" customHeight="1" x14ac:dyDescent="0.2">
      <c r="A43" s="631">
        <v>34</v>
      </c>
      <c r="B43" s="632" t="s">
        <v>256</v>
      </c>
      <c r="C43" s="633">
        <v>410800</v>
      </c>
      <c r="D43" s="633">
        <v>786900</v>
      </c>
      <c r="E43" s="633">
        <v>746300</v>
      </c>
      <c r="F43" s="634">
        <v>1944000</v>
      </c>
    </row>
    <row r="44" spans="1:6" ht="13.5" customHeight="1" x14ac:dyDescent="0.2">
      <c r="A44" s="631">
        <v>35</v>
      </c>
      <c r="B44" s="632" t="s">
        <v>205</v>
      </c>
      <c r="C44" s="633">
        <v>214000</v>
      </c>
      <c r="D44" s="633">
        <v>520900</v>
      </c>
      <c r="E44" s="633">
        <v>297100</v>
      </c>
      <c r="F44" s="634">
        <v>1032000</v>
      </c>
    </row>
    <row r="45" spans="1:6" ht="13.5" customHeight="1" x14ac:dyDescent="0.2">
      <c r="A45" s="631">
        <v>36</v>
      </c>
      <c r="B45" s="632" t="s">
        <v>257</v>
      </c>
      <c r="C45" s="633">
        <v>116200</v>
      </c>
      <c r="D45" s="633">
        <v>47100</v>
      </c>
      <c r="E45" s="633">
        <v>117500</v>
      </c>
      <c r="F45" s="634">
        <v>280800</v>
      </c>
    </row>
    <row r="46" spans="1:6" ht="13.5" customHeight="1" x14ac:dyDescent="0.2">
      <c r="A46" s="631">
        <v>37</v>
      </c>
      <c r="B46" s="632" t="s">
        <v>258</v>
      </c>
      <c r="C46" s="633">
        <v>607400</v>
      </c>
      <c r="D46" s="633">
        <v>697600</v>
      </c>
      <c r="E46" s="633">
        <v>698500</v>
      </c>
      <c r="F46" s="634">
        <v>2003500</v>
      </c>
    </row>
    <row r="47" spans="1:6" ht="13.5" customHeight="1" x14ac:dyDescent="0.2">
      <c r="A47" s="631">
        <v>38</v>
      </c>
      <c r="B47" s="632" t="s">
        <v>259</v>
      </c>
      <c r="C47" s="633">
        <v>507200</v>
      </c>
      <c r="D47" s="633">
        <v>508900</v>
      </c>
      <c r="E47" s="633">
        <v>643100</v>
      </c>
      <c r="F47" s="634">
        <v>1659200</v>
      </c>
    </row>
    <row r="48" spans="1:6" ht="13.5" customHeight="1" x14ac:dyDescent="0.2">
      <c r="A48" s="631">
        <v>39</v>
      </c>
      <c r="B48" s="632" t="s">
        <v>260</v>
      </c>
      <c r="C48" s="633">
        <v>576500</v>
      </c>
      <c r="D48" s="633">
        <v>849600</v>
      </c>
      <c r="E48" s="633">
        <v>435400</v>
      </c>
      <c r="F48" s="634">
        <v>1861500</v>
      </c>
    </row>
    <row r="49" spans="1:6" ht="13.5" customHeight="1" x14ac:dyDescent="0.2">
      <c r="A49" s="631">
        <v>40</v>
      </c>
      <c r="B49" s="632" t="s">
        <v>261</v>
      </c>
      <c r="C49" s="633">
        <v>796500</v>
      </c>
      <c r="D49" s="633">
        <v>854300</v>
      </c>
      <c r="E49" s="633">
        <v>735600</v>
      </c>
      <c r="F49" s="634">
        <v>2386400</v>
      </c>
    </row>
    <row r="50" spans="1:6" ht="13.5" customHeight="1" x14ac:dyDescent="0.2">
      <c r="A50" s="631">
        <v>41</v>
      </c>
      <c r="B50" s="632" t="s">
        <v>206</v>
      </c>
      <c r="C50" s="633">
        <v>376000</v>
      </c>
      <c r="D50" s="633">
        <v>581500</v>
      </c>
      <c r="E50" s="633">
        <v>452200</v>
      </c>
      <c r="F50" s="634">
        <v>1409700</v>
      </c>
    </row>
    <row r="51" spans="1:6" ht="13.5" customHeight="1" x14ac:dyDescent="0.2">
      <c r="A51" s="631">
        <v>42</v>
      </c>
      <c r="B51" s="632" t="s">
        <v>207</v>
      </c>
      <c r="C51" s="633">
        <v>2062200</v>
      </c>
      <c r="D51" s="633">
        <v>3154200</v>
      </c>
      <c r="E51" s="633">
        <v>2761000</v>
      </c>
      <c r="F51" s="634">
        <v>7977400</v>
      </c>
    </row>
    <row r="52" spans="1:6" ht="13.5" customHeight="1" x14ac:dyDescent="0.2">
      <c r="A52" s="631">
        <v>43</v>
      </c>
      <c r="B52" s="632" t="s">
        <v>262</v>
      </c>
      <c r="C52" s="633">
        <v>1356600</v>
      </c>
      <c r="D52" s="633">
        <v>1725800</v>
      </c>
      <c r="E52" s="633">
        <v>1127300</v>
      </c>
      <c r="F52" s="634">
        <v>4209700</v>
      </c>
    </row>
    <row r="53" spans="1:6" ht="13.5" customHeight="1" x14ac:dyDescent="0.2">
      <c r="A53" s="631">
        <v>44</v>
      </c>
      <c r="B53" s="632" t="s">
        <v>208</v>
      </c>
      <c r="C53" s="633">
        <v>2574100</v>
      </c>
      <c r="D53" s="633">
        <v>3448500</v>
      </c>
      <c r="E53" s="633">
        <v>2775900</v>
      </c>
      <c r="F53" s="634">
        <v>8798500</v>
      </c>
    </row>
    <row r="54" spans="1:6" ht="13.5" customHeight="1" x14ac:dyDescent="0.2">
      <c r="A54" s="631">
        <v>45</v>
      </c>
      <c r="B54" s="632" t="s">
        <v>209</v>
      </c>
      <c r="C54" s="633">
        <v>310300</v>
      </c>
      <c r="D54" s="633">
        <v>272600</v>
      </c>
      <c r="E54" s="633">
        <v>483800</v>
      </c>
      <c r="F54" s="634">
        <v>1066700</v>
      </c>
    </row>
    <row r="55" spans="1:6" ht="13.5" customHeight="1" x14ac:dyDescent="0.2">
      <c r="A55" s="631">
        <v>46</v>
      </c>
      <c r="B55" s="632" t="s">
        <v>263</v>
      </c>
      <c r="C55" s="633">
        <v>1929900</v>
      </c>
      <c r="D55" s="633">
        <v>1968200</v>
      </c>
      <c r="E55" s="633">
        <v>1456700</v>
      </c>
      <c r="F55" s="634">
        <v>5354800</v>
      </c>
    </row>
    <row r="56" spans="1:6" ht="13.5" customHeight="1" x14ac:dyDescent="0.2">
      <c r="A56" s="631">
        <v>47</v>
      </c>
      <c r="B56" s="632" t="s">
        <v>264</v>
      </c>
      <c r="C56" s="633">
        <v>513100</v>
      </c>
      <c r="D56" s="633">
        <v>368300</v>
      </c>
      <c r="E56" s="633">
        <v>1245900</v>
      </c>
      <c r="F56" s="634">
        <v>2127300</v>
      </c>
    </row>
    <row r="57" spans="1:6" ht="13.5" customHeight="1" x14ac:dyDescent="0.2">
      <c r="A57" s="631">
        <v>48</v>
      </c>
      <c r="B57" s="632" t="s">
        <v>210</v>
      </c>
      <c r="C57" s="633">
        <v>4311300</v>
      </c>
      <c r="D57" s="633">
        <v>6910400</v>
      </c>
      <c r="E57" s="633">
        <v>3729600</v>
      </c>
      <c r="F57" s="634">
        <v>14951300</v>
      </c>
    </row>
    <row r="58" spans="1:6" ht="13.5" customHeight="1" x14ac:dyDescent="0.2">
      <c r="A58" s="631">
        <v>49</v>
      </c>
      <c r="B58" s="632" t="s">
        <v>265</v>
      </c>
      <c r="C58" s="633">
        <v>647900</v>
      </c>
      <c r="D58" s="633">
        <v>562900</v>
      </c>
      <c r="E58" s="633">
        <v>797000</v>
      </c>
      <c r="F58" s="634">
        <v>2007800</v>
      </c>
    </row>
    <row r="59" spans="1:6" ht="13.5" customHeight="1" x14ac:dyDescent="0.2">
      <c r="A59" s="631">
        <v>50</v>
      </c>
      <c r="B59" s="632" t="s">
        <v>266</v>
      </c>
      <c r="C59" s="633">
        <v>438000</v>
      </c>
      <c r="D59" s="633">
        <v>405300</v>
      </c>
      <c r="E59" s="633">
        <v>244300</v>
      </c>
      <c r="F59" s="634">
        <v>1087600</v>
      </c>
    </row>
    <row r="60" spans="1:6" ht="13.5" customHeight="1" x14ac:dyDescent="0.2">
      <c r="A60" s="631">
        <v>51</v>
      </c>
      <c r="B60" s="632" t="s">
        <v>267</v>
      </c>
      <c r="C60" s="633">
        <v>1102600</v>
      </c>
      <c r="D60" s="633">
        <v>1446600</v>
      </c>
      <c r="E60" s="633">
        <v>1338600</v>
      </c>
      <c r="F60" s="634">
        <v>3887800</v>
      </c>
    </row>
    <row r="61" spans="1:6" ht="13.5" customHeight="1" x14ac:dyDescent="0.2">
      <c r="A61" s="631">
        <v>52</v>
      </c>
      <c r="B61" s="632" t="s">
        <v>268</v>
      </c>
      <c r="C61" s="633">
        <v>1117000</v>
      </c>
      <c r="D61" s="633">
        <v>1194000</v>
      </c>
      <c r="E61" s="633">
        <v>1127300</v>
      </c>
      <c r="F61" s="634">
        <v>3438300</v>
      </c>
    </row>
    <row r="62" spans="1:6" ht="13.5" customHeight="1" x14ac:dyDescent="0.2">
      <c r="A62" s="631">
        <v>53</v>
      </c>
      <c r="B62" s="632" t="s">
        <v>269</v>
      </c>
      <c r="C62" s="633">
        <v>928500</v>
      </c>
      <c r="D62" s="633">
        <v>1485900</v>
      </c>
      <c r="E62" s="633">
        <v>969400</v>
      </c>
      <c r="F62" s="634">
        <v>3383800</v>
      </c>
    </row>
    <row r="63" spans="1:6" ht="13.5" customHeight="1" x14ac:dyDescent="0.2">
      <c r="A63" s="631">
        <v>54</v>
      </c>
      <c r="B63" s="632" t="s">
        <v>270</v>
      </c>
      <c r="C63" s="633">
        <v>981700</v>
      </c>
      <c r="D63" s="633">
        <v>1222900</v>
      </c>
      <c r="E63" s="633">
        <v>1012500</v>
      </c>
      <c r="F63" s="634">
        <v>3217100</v>
      </c>
    </row>
    <row r="64" spans="1:6" ht="13.5" customHeight="1" x14ac:dyDescent="0.2">
      <c r="A64" s="631">
        <v>55</v>
      </c>
      <c r="B64" s="632" t="s">
        <v>211</v>
      </c>
      <c r="C64" s="633">
        <v>1362500</v>
      </c>
      <c r="D64" s="633">
        <v>1802700</v>
      </c>
      <c r="E64" s="633">
        <v>1766700</v>
      </c>
      <c r="F64" s="634">
        <v>4931900</v>
      </c>
    </row>
    <row r="65" spans="1:6" ht="13.5" customHeight="1" x14ac:dyDescent="0.2">
      <c r="A65" s="631">
        <v>56</v>
      </c>
      <c r="B65" s="632" t="s">
        <v>212</v>
      </c>
      <c r="C65" s="633">
        <v>755300</v>
      </c>
      <c r="D65" s="633">
        <v>1400500</v>
      </c>
      <c r="E65" s="633">
        <v>1085000</v>
      </c>
      <c r="F65" s="634">
        <v>3240800</v>
      </c>
    </row>
    <row r="66" spans="1:6" ht="13.5" customHeight="1" x14ac:dyDescent="0.2">
      <c r="A66" s="631">
        <v>57</v>
      </c>
      <c r="B66" s="632" t="s">
        <v>213</v>
      </c>
      <c r="C66" s="633">
        <v>1505800</v>
      </c>
      <c r="D66" s="633">
        <v>1862200</v>
      </c>
      <c r="E66" s="633">
        <v>2057800</v>
      </c>
      <c r="F66" s="634">
        <v>5425800</v>
      </c>
    </row>
    <row r="67" spans="1:6" ht="13.5" customHeight="1" x14ac:dyDescent="0.2">
      <c r="A67" s="631">
        <v>58</v>
      </c>
      <c r="B67" s="632" t="s">
        <v>214</v>
      </c>
      <c r="C67" s="633">
        <v>560400</v>
      </c>
      <c r="D67" s="633">
        <v>748300</v>
      </c>
      <c r="E67" s="633">
        <v>470400</v>
      </c>
      <c r="F67" s="634">
        <v>1779100</v>
      </c>
    </row>
    <row r="68" spans="1:6" ht="13.5" customHeight="1" x14ac:dyDescent="0.2">
      <c r="A68" s="631">
        <v>59</v>
      </c>
      <c r="B68" s="632" t="s">
        <v>215</v>
      </c>
      <c r="C68" s="633">
        <v>2426800</v>
      </c>
      <c r="D68" s="633">
        <v>2203800</v>
      </c>
      <c r="E68" s="633">
        <v>2690100</v>
      </c>
      <c r="F68" s="634">
        <v>7320700</v>
      </c>
    </row>
    <row r="69" spans="1:6" ht="13.5" customHeight="1" x14ac:dyDescent="0.2">
      <c r="A69" s="631">
        <v>60</v>
      </c>
      <c r="B69" s="632" t="s">
        <v>271</v>
      </c>
      <c r="C69" s="633">
        <v>164100</v>
      </c>
      <c r="D69" s="633">
        <v>125600</v>
      </c>
      <c r="E69" s="633">
        <v>269700</v>
      </c>
      <c r="F69" s="634">
        <v>559400</v>
      </c>
    </row>
    <row r="70" spans="1:6" ht="13.5" customHeight="1" x14ac:dyDescent="0.2">
      <c r="A70" s="631">
        <v>61</v>
      </c>
      <c r="B70" s="632" t="s">
        <v>216</v>
      </c>
      <c r="C70" s="633">
        <v>313500</v>
      </c>
      <c r="D70" s="633">
        <v>463300</v>
      </c>
      <c r="E70" s="633">
        <v>253600</v>
      </c>
      <c r="F70" s="634">
        <v>1030400</v>
      </c>
    </row>
    <row r="71" spans="1:6" ht="13.5" customHeight="1" x14ac:dyDescent="0.2">
      <c r="A71" s="631">
        <v>62</v>
      </c>
      <c r="B71" s="632" t="s">
        <v>272</v>
      </c>
      <c r="C71" s="633">
        <v>323700</v>
      </c>
      <c r="D71" s="633">
        <v>329000</v>
      </c>
      <c r="E71" s="633">
        <v>366100</v>
      </c>
      <c r="F71" s="634">
        <v>1018800</v>
      </c>
    </row>
    <row r="72" spans="1:6" ht="13.5" customHeight="1" x14ac:dyDescent="0.2">
      <c r="A72" s="631">
        <v>63</v>
      </c>
      <c r="B72" s="632" t="s">
        <v>217</v>
      </c>
      <c r="C72" s="633">
        <v>822600</v>
      </c>
      <c r="D72" s="633">
        <v>1083300</v>
      </c>
      <c r="E72" s="633">
        <v>936800</v>
      </c>
      <c r="F72" s="634">
        <v>2842700</v>
      </c>
    </row>
    <row r="73" spans="1:6" ht="13.5" customHeight="1" x14ac:dyDescent="0.2">
      <c r="A73" s="631">
        <v>64</v>
      </c>
      <c r="B73" s="632" t="s">
        <v>273</v>
      </c>
      <c r="C73" s="633">
        <v>654400</v>
      </c>
      <c r="D73" s="633">
        <v>652700</v>
      </c>
      <c r="E73" s="633">
        <v>909300</v>
      </c>
      <c r="F73" s="634">
        <v>2216400</v>
      </c>
    </row>
    <row r="74" spans="1:6" ht="13.5" customHeight="1" x14ac:dyDescent="0.2">
      <c r="A74" s="631">
        <v>65</v>
      </c>
      <c r="B74" s="632" t="s">
        <v>274</v>
      </c>
      <c r="C74" s="633">
        <v>256100</v>
      </c>
      <c r="D74" s="633">
        <v>321000</v>
      </c>
      <c r="E74" s="633">
        <v>599900</v>
      </c>
      <c r="F74" s="634">
        <v>1177000</v>
      </c>
    </row>
    <row r="75" spans="1:6" ht="13.5" customHeight="1" x14ac:dyDescent="0.2">
      <c r="A75" s="631">
        <v>66</v>
      </c>
      <c r="B75" s="632" t="s">
        <v>275</v>
      </c>
      <c r="C75" s="633">
        <v>712900</v>
      </c>
      <c r="D75" s="633">
        <v>586300</v>
      </c>
      <c r="E75" s="633">
        <v>940500</v>
      </c>
      <c r="F75" s="634">
        <v>2239700</v>
      </c>
    </row>
    <row r="76" spans="1:6" ht="13.5" customHeight="1" x14ac:dyDescent="0.2">
      <c r="A76" s="631">
        <v>67</v>
      </c>
      <c r="B76" s="632" t="s">
        <v>276</v>
      </c>
      <c r="C76" s="633">
        <v>248000</v>
      </c>
      <c r="D76" s="633">
        <v>206200</v>
      </c>
      <c r="E76" s="633">
        <v>233500</v>
      </c>
      <c r="F76" s="634">
        <v>687700</v>
      </c>
    </row>
    <row r="77" spans="1:6" ht="13.5" customHeight="1" x14ac:dyDescent="0.2">
      <c r="A77" s="631">
        <v>68</v>
      </c>
      <c r="B77" s="632" t="s">
        <v>277</v>
      </c>
      <c r="C77" s="633">
        <v>847300</v>
      </c>
      <c r="D77" s="633">
        <v>779700</v>
      </c>
      <c r="E77" s="633">
        <v>765200</v>
      </c>
      <c r="F77" s="634">
        <v>2392200</v>
      </c>
    </row>
    <row r="78" spans="1:6" ht="13.5" customHeight="1" x14ac:dyDescent="0.2">
      <c r="A78" s="631">
        <v>69</v>
      </c>
      <c r="B78" s="632" t="s">
        <v>278</v>
      </c>
      <c r="C78" s="633">
        <v>156100</v>
      </c>
      <c r="D78" s="633">
        <v>112300</v>
      </c>
      <c r="E78" s="633">
        <v>307500</v>
      </c>
      <c r="F78" s="634">
        <v>575900</v>
      </c>
    </row>
    <row r="79" spans="1:6" ht="13.5" customHeight="1" x14ac:dyDescent="0.2">
      <c r="A79" s="631">
        <v>70</v>
      </c>
      <c r="B79" s="632" t="s">
        <v>218</v>
      </c>
      <c r="C79" s="633">
        <v>921900</v>
      </c>
      <c r="D79" s="633">
        <v>1150300</v>
      </c>
      <c r="E79" s="633">
        <v>1084300</v>
      </c>
      <c r="F79" s="634">
        <v>3156500</v>
      </c>
    </row>
    <row r="80" spans="1:6" ht="13.5" customHeight="1" x14ac:dyDescent="0.2">
      <c r="A80" s="631">
        <v>71</v>
      </c>
      <c r="B80" s="632" t="s">
        <v>279</v>
      </c>
      <c r="C80" s="633">
        <v>1199600</v>
      </c>
      <c r="D80" s="633">
        <v>1361500</v>
      </c>
      <c r="E80" s="633">
        <v>1523100</v>
      </c>
      <c r="F80" s="634">
        <v>4084200</v>
      </c>
    </row>
    <row r="81" spans="1:6" ht="13.5" customHeight="1" x14ac:dyDescent="0.2">
      <c r="A81" s="631">
        <v>72</v>
      </c>
      <c r="B81" s="632" t="s">
        <v>280</v>
      </c>
      <c r="C81" s="633">
        <v>836200</v>
      </c>
      <c r="D81" s="633">
        <v>920300</v>
      </c>
      <c r="E81" s="633">
        <v>1120300</v>
      </c>
      <c r="F81" s="634">
        <v>2876800</v>
      </c>
    </row>
    <row r="82" spans="1:6" ht="13.5" customHeight="1" x14ac:dyDescent="0.2">
      <c r="A82" s="631">
        <v>73</v>
      </c>
      <c r="B82" s="632" t="s">
        <v>281</v>
      </c>
      <c r="C82" s="633">
        <v>582900</v>
      </c>
      <c r="D82" s="633">
        <v>775500</v>
      </c>
      <c r="E82" s="633">
        <v>709900</v>
      </c>
      <c r="F82" s="634">
        <v>2068300</v>
      </c>
    </row>
    <row r="83" spans="1:6" ht="13.5" customHeight="1" x14ac:dyDescent="0.2">
      <c r="A83" s="631">
        <v>74</v>
      </c>
      <c r="B83" s="632" t="s">
        <v>282</v>
      </c>
      <c r="C83" s="633">
        <v>715200</v>
      </c>
      <c r="D83" s="633">
        <v>785900</v>
      </c>
      <c r="E83" s="633">
        <v>759400</v>
      </c>
      <c r="F83" s="634">
        <v>2260500</v>
      </c>
    </row>
    <row r="84" spans="1:6" ht="13.5" customHeight="1" x14ac:dyDescent="0.2">
      <c r="A84" s="631">
        <v>75</v>
      </c>
      <c r="B84" s="632" t="s">
        <v>283</v>
      </c>
      <c r="C84" s="633">
        <v>128700</v>
      </c>
      <c r="D84" s="633">
        <v>119900</v>
      </c>
      <c r="E84" s="633">
        <v>319400</v>
      </c>
      <c r="F84" s="634">
        <v>568000</v>
      </c>
    </row>
    <row r="85" spans="1:6" ht="13.5" customHeight="1" x14ac:dyDescent="0.2">
      <c r="A85" s="631">
        <v>76</v>
      </c>
      <c r="B85" s="632" t="s">
        <v>284</v>
      </c>
      <c r="C85" s="633">
        <v>384300</v>
      </c>
      <c r="D85" s="633">
        <v>325500</v>
      </c>
      <c r="E85" s="633">
        <v>599500</v>
      </c>
      <c r="F85" s="634">
        <v>1309300</v>
      </c>
    </row>
    <row r="86" spans="1:6" ht="13.5" customHeight="1" x14ac:dyDescent="0.2">
      <c r="A86" s="631">
        <v>77</v>
      </c>
      <c r="B86" s="632" t="s">
        <v>285</v>
      </c>
      <c r="C86" s="633">
        <v>366700</v>
      </c>
      <c r="D86" s="633">
        <v>794300</v>
      </c>
      <c r="E86" s="633">
        <v>512700</v>
      </c>
      <c r="F86" s="634">
        <v>1673700</v>
      </c>
    </row>
    <row r="87" spans="1:6" ht="13.5" customHeight="1" x14ac:dyDescent="0.2">
      <c r="A87" s="631">
        <v>78</v>
      </c>
      <c r="B87" s="632" t="s">
        <v>286</v>
      </c>
      <c r="C87" s="633">
        <v>1046600</v>
      </c>
      <c r="D87" s="633">
        <v>722500</v>
      </c>
      <c r="E87" s="633">
        <v>840300</v>
      </c>
      <c r="F87" s="634">
        <v>2609400</v>
      </c>
    </row>
    <row r="88" spans="1:6" ht="13.5" customHeight="1" x14ac:dyDescent="0.2">
      <c r="A88" s="631">
        <v>79</v>
      </c>
      <c r="B88" s="632" t="s">
        <v>219</v>
      </c>
      <c r="C88" s="633">
        <v>1182200</v>
      </c>
      <c r="D88" s="633">
        <v>1226700</v>
      </c>
      <c r="E88" s="633">
        <v>1116200</v>
      </c>
      <c r="F88" s="634">
        <v>3525100</v>
      </c>
    </row>
    <row r="89" spans="1:6" ht="13.5" customHeight="1" x14ac:dyDescent="0.2">
      <c r="A89" s="631">
        <v>80</v>
      </c>
      <c r="B89" s="632" t="s">
        <v>220</v>
      </c>
      <c r="C89" s="633">
        <v>2045700</v>
      </c>
      <c r="D89" s="633">
        <v>1642700</v>
      </c>
      <c r="E89" s="633">
        <v>1542400</v>
      </c>
      <c r="F89" s="634">
        <v>5230800</v>
      </c>
    </row>
    <row r="90" spans="1:6" ht="13.5" customHeight="1" x14ac:dyDescent="0.2">
      <c r="A90" s="631">
        <v>81</v>
      </c>
      <c r="B90" s="632" t="s">
        <v>221</v>
      </c>
      <c r="C90" s="633">
        <v>753100</v>
      </c>
      <c r="D90" s="633">
        <v>938100</v>
      </c>
      <c r="E90" s="633">
        <v>896600</v>
      </c>
      <c r="F90" s="634">
        <v>2587800</v>
      </c>
    </row>
    <row r="91" spans="1:6" ht="13.5" customHeight="1" x14ac:dyDescent="0.2">
      <c r="A91" s="631">
        <v>82</v>
      </c>
      <c r="B91" s="632" t="s">
        <v>222</v>
      </c>
      <c r="C91" s="633">
        <v>335100</v>
      </c>
      <c r="D91" s="633">
        <v>572100</v>
      </c>
      <c r="E91" s="633">
        <v>640400</v>
      </c>
      <c r="F91" s="634">
        <v>1547600</v>
      </c>
    </row>
    <row r="92" spans="1:6" ht="13.5" customHeight="1" x14ac:dyDescent="0.2">
      <c r="A92" s="631">
        <v>83</v>
      </c>
      <c r="B92" s="632" t="s">
        <v>223</v>
      </c>
      <c r="C92" s="633">
        <v>164700</v>
      </c>
      <c r="D92" s="633">
        <v>299600</v>
      </c>
      <c r="E92" s="633">
        <v>314300</v>
      </c>
      <c r="F92" s="634">
        <v>778600</v>
      </c>
    </row>
    <row r="93" spans="1:6" ht="13.5" customHeight="1" x14ac:dyDescent="0.2">
      <c r="A93" s="631">
        <v>84</v>
      </c>
      <c r="B93" s="632" t="s">
        <v>287</v>
      </c>
      <c r="C93" s="633">
        <v>1054300</v>
      </c>
      <c r="D93" s="633">
        <v>820000</v>
      </c>
      <c r="E93" s="633">
        <v>1398800</v>
      </c>
      <c r="F93" s="634">
        <v>3273100</v>
      </c>
    </row>
    <row r="94" spans="1:6" ht="13.5" customHeight="1" x14ac:dyDescent="0.2">
      <c r="A94" s="631">
        <v>85</v>
      </c>
      <c r="B94" s="632" t="s">
        <v>288</v>
      </c>
      <c r="C94" s="633">
        <v>611200</v>
      </c>
      <c r="D94" s="633">
        <v>766300</v>
      </c>
      <c r="E94" s="633">
        <v>838100</v>
      </c>
      <c r="F94" s="634">
        <v>2215600</v>
      </c>
    </row>
    <row r="95" spans="1:6" ht="13.5" customHeight="1" x14ac:dyDescent="0.2">
      <c r="A95" s="631">
        <v>86</v>
      </c>
      <c r="B95" s="632" t="s">
        <v>289</v>
      </c>
      <c r="C95" s="633">
        <v>524500</v>
      </c>
      <c r="D95" s="633">
        <v>516900</v>
      </c>
      <c r="E95" s="633">
        <v>904200</v>
      </c>
      <c r="F95" s="634">
        <v>1945600</v>
      </c>
    </row>
    <row r="96" spans="1:6" ht="13.5" customHeight="1" x14ac:dyDescent="0.2">
      <c r="A96" s="631">
        <v>87</v>
      </c>
      <c r="B96" s="632" t="s">
        <v>290</v>
      </c>
      <c r="C96" s="633">
        <v>560900</v>
      </c>
      <c r="D96" s="633">
        <v>603500</v>
      </c>
      <c r="E96" s="633">
        <v>530000</v>
      </c>
      <c r="F96" s="634">
        <v>1694400</v>
      </c>
    </row>
    <row r="97" spans="1:6" ht="13.5" customHeight="1" x14ac:dyDescent="0.2">
      <c r="A97" s="631">
        <v>88</v>
      </c>
      <c r="B97" s="632" t="s">
        <v>291</v>
      </c>
      <c r="C97" s="633">
        <v>552400</v>
      </c>
      <c r="D97" s="633">
        <v>951800</v>
      </c>
      <c r="E97" s="633">
        <v>942900</v>
      </c>
      <c r="F97" s="634">
        <v>2447100</v>
      </c>
    </row>
    <row r="98" spans="1:6" ht="13.5" customHeight="1" x14ac:dyDescent="0.2">
      <c r="A98" s="631">
        <v>89</v>
      </c>
      <c r="B98" s="632" t="s">
        <v>292</v>
      </c>
      <c r="C98" s="633">
        <v>345100</v>
      </c>
      <c r="D98" s="633">
        <v>364600</v>
      </c>
      <c r="E98" s="633">
        <v>234900</v>
      </c>
      <c r="F98" s="634">
        <v>944600</v>
      </c>
    </row>
    <row r="99" spans="1:6" ht="13.5" customHeight="1" x14ac:dyDescent="0.2">
      <c r="A99" s="631">
        <v>90</v>
      </c>
      <c r="B99" s="632" t="s">
        <v>293</v>
      </c>
      <c r="C99" s="633">
        <v>516600</v>
      </c>
      <c r="D99" s="633">
        <v>599700</v>
      </c>
      <c r="E99" s="633">
        <v>665900</v>
      </c>
      <c r="F99" s="634">
        <v>1782200</v>
      </c>
    </row>
    <row r="100" spans="1:6" ht="13.5" customHeight="1" x14ac:dyDescent="0.2">
      <c r="A100" s="631">
        <v>91</v>
      </c>
      <c r="B100" s="632" t="s">
        <v>294</v>
      </c>
      <c r="C100" s="633">
        <v>388500</v>
      </c>
      <c r="D100" s="633">
        <v>502600</v>
      </c>
      <c r="E100" s="633">
        <v>496200</v>
      </c>
      <c r="F100" s="634">
        <v>1387300</v>
      </c>
    </row>
    <row r="101" spans="1:6" ht="13.5" customHeight="1" x14ac:dyDescent="0.2">
      <c r="A101" s="631" t="s">
        <v>224</v>
      </c>
      <c r="B101" s="632"/>
      <c r="C101" s="633">
        <v>51155100</v>
      </c>
      <c r="D101" s="633">
        <v>62109100</v>
      </c>
      <c r="E101" s="633">
        <v>59137800</v>
      </c>
      <c r="F101" s="634">
        <v>172402000</v>
      </c>
    </row>
    <row r="102" spans="1:6" ht="13.5" customHeight="1" thickBot="1" x14ac:dyDescent="0.25">
      <c r="A102" s="639" t="s">
        <v>225</v>
      </c>
      <c r="B102" s="640"/>
      <c r="C102" s="641">
        <f t="shared" ref="C102:E102" si="0">SUM(C15:C101)/2</f>
        <v>80565100</v>
      </c>
      <c r="D102" s="641">
        <f t="shared" si="0"/>
        <v>95060800</v>
      </c>
      <c r="E102" s="641">
        <f t="shared" si="0"/>
        <v>99969300</v>
      </c>
      <c r="F102" s="642">
        <f>SUM(F15:F101)/2</f>
        <v>275595200</v>
      </c>
    </row>
    <row r="103" spans="1:6" ht="14.25" customHeight="1" thickBot="1" x14ac:dyDescent="0.25">
      <c r="A103" s="849" t="s">
        <v>226</v>
      </c>
      <c r="B103" s="850"/>
      <c r="C103" s="649">
        <f>SUM(C14,C102)</f>
        <v>457473800</v>
      </c>
      <c r="D103" s="649">
        <f t="shared" ref="D103:F103" si="1">SUM(D14,D102)</f>
        <v>465187000</v>
      </c>
      <c r="E103" s="649">
        <f t="shared" si="1"/>
        <v>404984700</v>
      </c>
      <c r="F103" s="650">
        <f t="shared" si="1"/>
        <v>1327645500</v>
      </c>
    </row>
    <row r="104" spans="1:6" ht="12.75" customHeight="1" thickBot="1" x14ac:dyDescent="0.25">
      <c r="A104" s="849" t="s">
        <v>227</v>
      </c>
      <c r="B104" s="850"/>
      <c r="C104" s="651">
        <v>261</v>
      </c>
      <c r="D104" s="651">
        <v>421</v>
      </c>
      <c r="E104" s="651">
        <v>507</v>
      </c>
      <c r="F104" s="652">
        <f>SUM(C104:E104)</f>
        <v>1189</v>
      </c>
    </row>
    <row r="105" spans="1:6" ht="12.75" customHeight="1" x14ac:dyDescent="0.2"/>
    <row r="106" spans="1:6" ht="12.75" customHeight="1" x14ac:dyDescent="0.2"/>
  </sheetData>
  <mergeCells count="3">
    <mergeCell ref="A2:F2"/>
    <mergeCell ref="A103:B103"/>
    <mergeCell ref="A104:B104"/>
  </mergeCells>
  <phoneticPr fontId="3"/>
  <pageMargins left="0.78740157480314965" right="0.78740157480314965" top="0.78740157480314965" bottom="0.39370078740157483" header="0.51181102362204722" footer="0.51181102362204722"/>
  <pageSetup paperSize="9" scale="90" fitToHeight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104"/>
  <sheetViews>
    <sheetView workbookViewId="0"/>
  </sheetViews>
  <sheetFormatPr defaultColWidth="6.90625" defaultRowHeight="13" x14ac:dyDescent="0.2"/>
  <cols>
    <col min="1" max="1" width="4.36328125" style="579" customWidth="1"/>
    <col min="2" max="2" width="28.36328125" style="579" bestFit="1" customWidth="1"/>
    <col min="3" max="5" width="14.08984375" style="579" bestFit="1" customWidth="1"/>
    <col min="6" max="6" width="14.26953125" style="579" bestFit="1" customWidth="1"/>
    <col min="7" max="256" width="6.90625" style="579"/>
    <col min="257" max="257" width="4.36328125" style="579" customWidth="1"/>
    <col min="258" max="258" width="28.36328125" style="579" bestFit="1" customWidth="1"/>
    <col min="259" max="261" width="14.08984375" style="579" bestFit="1" customWidth="1"/>
    <col min="262" max="262" width="14.26953125" style="579" bestFit="1" customWidth="1"/>
    <col min="263" max="512" width="6.90625" style="579"/>
    <col min="513" max="513" width="4.36328125" style="579" customWidth="1"/>
    <col min="514" max="514" width="28.36328125" style="579" bestFit="1" customWidth="1"/>
    <col min="515" max="517" width="14.08984375" style="579" bestFit="1" customWidth="1"/>
    <col min="518" max="518" width="14.26953125" style="579" bestFit="1" customWidth="1"/>
    <col min="519" max="768" width="6.90625" style="579"/>
    <col min="769" max="769" width="4.36328125" style="579" customWidth="1"/>
    <col min="770" max="770" width="28.36328125" style="579" bestFit="1" customWidth="1"/>
    <col min="771" max="773" width="14.08984375" style="579" bestFit="1" customWidth="1"/>
    <col min="774" max="774" width="14.26953125" style="579" bestFit="1" customWidth="1"/>
    <col min="775" max="1024" width="6.90625" style="579"/>
    <col min="1025" max="1025" width="4.36328125" style="579" customWidth="1"/>
    <col min="1026" max="1026" width="28.36328125" style="579" bestFit="1" customWidth="1"/>
    <col min="1027" max="1029" width="14.08984375" style="579" bestFit="1" customWidth="1"/>
    <col min="1030" max="1030" width="14.26953125" style="579" bestFit="1" customWidth="1"/>
    <col min="1031" max="1280" width="6.90625" style="579"/>
    <col min="1281" max="1281" width="4.36328125" style="579" customWidth="1"/>
    <col min="1282" max="1282" width="28.36328125" style="579" bestFit="1" customWidth="1"/>
    <col min="1283" max="1285" width="14.08984375" style="579" bestFit="1" customWidth="1"/>
    <col min="1286" max="1286" width="14.26953125" style="579" bestFit="1" customWidth="1"/>
    <col min="1287" max="1536" width="6.90625" style="579"/>
    <col min="1537" max="1537" width="4.36328125" style="579" customWidth="1"/>
    <col min="1538" max="1538" width="28.36328125" style="579" bestFit="1" customWidth="1"/>
    <col min="1539" max="1541" width="14.08984375" style="579" bestFit="1" customWidth="1"/>
    <col min="1542" max="1542" width="14.26953125" style="579" bestFit="1" customWidth="1"/>
    <col min="1543" max="1792" width="6.90625" style="579"/>
    <col min="1793" max="1793" width="4.36328125" style="579" customWidth="1"/>
    <col min="1794" max="1794" width="28.36328125" style="579" bestFit="1" customWidth="1"/>
    <col min="1795" max="1797" width="14.08984375" style="579" bestFit="1" customWidth="1"/>
    <col min="1798" max="1798" width="14.26953125" style="579" bestFit="1" customWidth="1"/>
    <col min="1799" max="2048" width="6.90625" style="579"/>
    <col min="2049" max="2049" width="4.36328125" style="579" customWidth="1"/>
    <col min="2050" max="2050" width="28.36328125" style="579" bestFit="1" customWidth="1"/>
    <col min="2051" max="2053" width="14.08984375" style="579" bestFit="1" customWidth="1"/>
    <col min="2054" max="2054" width="14.26953125" style="579" bestFit="1" customWidth="1"/>
    <col min="2055" max="2304" width="6.90625" style="579"/>
    <col min="2305" max="2305" width="4.36328125" style="579" customWidth="1"/>
    <col min="2306" max="2306" width="28.36328125" style="579" bestFit="1" customWidth="1"/>
    <col min="2307" max="2309" width="14.08984375" style="579" bestFit="1" customWidth="1"/>
    <col min="2310" max="2310" width="14.26953125" style="579" bestFit="1" customWidth="1"/>
    <col min="2311" max="2560" width="6.90625" style="579"/>
    <col min="2561" max="2561" width="4.36328125" style="579" customWidth="1"/>
    <col min="2562" max="2562" width="28.36328125" style="579" bestFit="1" customWidth="1"/>
    <col min="2563" max="2565" width="14.08984375" style="579" bestFit="1" customWidth="1"/>
    <col min="2566" max="2566" width="14.26953125" style="579" bestFit="1" customWidth="1"/>
    <col min="2567" max="2816" width="6.90625" style="579"/>
    <col min="2817" max="2817" width="4.36328125" style="579" customWidth="1"/>
    <col min="2818" max="2818" width="28.36328125" style="579" bestFit="1" customWidth="1"/>
    <col min="2819" max="2821" width="14.08984375" style="579" bestFit="1" customWidth="1"/>
    <col min="2822" max="2822" width="14.26953125" style="579" bestFit="1" customWidth="1"/>
    <col min="2823" max="3072" width="6.90625" style="579"/>
    <col min="3073" max="3073" width="4.36328125" style="579" customWidth="1"/>
    <col min="3074" max="3074" width="28.36328125" style="579" bestFit="1" customWidth="1"/>
    <col min="3075" max="3077" width="14.08984375" style="579" bestFit="1" customWidth="1"/>
    <col min="3078" max="3078" width="14.26953125" style="579" bestFit="1" customWidth="1"/>
    <col min="3079" max="3328" width="6.90625" style="579"/>
    <col min="3329" max="3329" width="4.36328125" style="579" customWidth="1"/>
    <col min="3330" max="3330" width="28.36328125" style="579" bestFit="1" customWidth="1"/>
    <col min="3331" max="3333" width="14.08984375" style="579" bestFit="1" customWidth="1"/>
    <col min="3334" max="3334" width="14.26953125" style="579" bestFit="1" customWidth="1"/>
    <col min="3335" max="3584" width="6.90625" style="579"/>
    <col min="3585" max="3585" width="4.36328125" style="579" customWidth="1"/>
    <col min="3586" max="3586" width="28.36328125" style="579" bestFit="1" customWidth="1"/>
    <col min="3587" max="3589" width="14.08984375" style="579" bestFit="1" customWidth="1"/>
    <col min="3590" max="3590" width="14.26953125" style="579" bestFit="1" customWidth="1"/>
    <col min="3591" max="3840" width="6.90625" style="579"/>
    <col min="3841" max="3841" width="4.36328125" style="579" customWidth="1"/>
    <col min="3842" max="3842" width="28.36328125" style="579" bestFit="1" customWidth="1"/>
    <col min="3843" max="3845" width="14.08984375" style="579" bestFit="1" customWidth="1"/>
    <col min="3846" max="3846" width="14.26953125" style="579" bestFit="1" customWidth="1"/>
    <col min="3847" max="4096" width="6.90625" style="579"/>
    <col min="4097" max="4097" width="4.36328125" style="579" customWidth="1"/>
    <col min="4098" max="4098" width="28.36328125" style="579" bestFit="1" customWidth="1"/>
    <col min="4099" max="4101" width="14.08984375" style="579" bestFit="1" customWidth="1"/>
    <col min="4102" max="4102" width="14.26953125" style="579" bestFit="1" customWidth="1"/>
    <col min="4103" max="4352" width="6.90625" style="579"/>
    <col min="4353" max="4353" width="4.36328125" style="579" customWidth="1"/>
    <col min="4354" max="4354" width="28.36328125" style="579" bestFit="1" customWidth="1"/>
    <col min="4355" max="4357" width="14.08984375" style="579" bestFit="1" customWidth="1"/>
    <col min="4358" max="4358" width="14.26953125" style="579" bestFit="1" customWidth="1"/>
    <col min="4359" max="4608" width="6.90625" style="579"/>
    <col min="4609" max="4609" width="4.36328125" style="579" customWidth="1"/>
    <col min="4610" max="4610" width="28.36328125" style="579" bestFit="1" customWidth="1"/>
    <col min="4611" max="4613" width="14.08984375" style="579" bestFit="1" customWidth="1"/>
    <col min="4614" max="4614" width="14.26953125" style="579" bestFit="1" customWidth="1"/>
    <col min="4615" max="4864" width="6.90625" style="579"/>
    <col min="4865" max="4865" width="4.36328125" style="579" customWidth="1"/>
    <col min="4866" max="4866" width="28.36328125" style="579" bestFit="1" customWidth="1"/>
    <col min="4867" max="4869" width="14.08984375" style="579" bestFit="1" customWidth="1"/>
    <col min="4870" max="4870" width="14.26953125" style="579" bestFit="1" customWidth="1"/>
    <col min="4871" max="5120" width="6.90625" style="579"/>
    <col min="5121" max="5121" width="4.36328125" style="579" customWidth="1"/>
    <col min="5122" max="5122" width="28.36328125" style="579" bestFit="1" customWidth="1"/>
    <col min="5123" max="5125" width="14.08984375" style="579" bestFit="1" customWidth="1"/>
    <col min="5126" max="5126" width="14.26953125" style="579" bestFit="1" customWidth="1"/>
    <col min="5127" max="5376" width="6.90625" style="579"/>
    <col min="5377" max="5377" width="4.36328125" style="579" customWidth="1"/>
    <col min="5378" max="5378" width="28.36328125" style="579" bestFit="1" customWidth="1"/>
    <col min="5379" max="5381" width="14.08984375" style="579" bestFit="1" customWidth="1"/>
    <col min="5382" max="5382" width="14.26953125" style="579" bestFit="1" customWidth="1"/>
    <col min="5383" max="5632" width="6.90625" style="579"/>
    <col min="5633" max="5633" width="4.36328125" style="579" customWidth="1"/>
    <col min="5634" max="5634" width="28.36328125" style="579" bestFit="1" customWidth="1"/>
    <col min="5635" max="5637" width="14.08984375" style="579" bestFit="1" customWidth="1"/>
    <col min="5638" max="5638" width="14.26953125" style="579" bestFit="1" customWidth="1"/>
    <col min="5639" max="5888" width="6.90625" style="579"/>
    <col min="5889" max="5889" width="4.36328125" style="579" customWidth="1"/>
    <col min="5890" max="5890" width="28.36328125" style="579" bestFit="1" customWidth="1"/>
    <col min="5891" max="5893" width="14.08984375" style="579" bestFit="1" customWidth="1"/>
    <col min="5894" max="5894" width="14.26953125" style="579" bestFit="1" customWidth="1"/>
    <col min="5895" max="6144" width="6.90625" style="579"/>
    <col min="6145" max="6145" width="4.36328125" style="579" customWidth="1"/>
    <col min="6146" max="6146" width="28.36328125" style="579" bestFit="1" customWidth="1"/>
    <col min="6147" max="6149" width="14.08984375" style="579" bestFit="1" customWidth="1"/>
    <col min="6150" max="6150" width="14.26953125" style="579" bestFit="1" customWidth="1"/>
    <col min="6151" max="6400" width="6.90625" style="579"/>
    <col min="6401" max="6401" width="4.36328125" style="579" customWidth="1"/>
    <col min="6402" max="6402" width="28.36328125" style="579" bestFit="1" customWidth="1"/>
    <col min="6403" max="6405" width="14.08984375" style="579" bestFit="1" customWidth="1"/>
    <col min="6406" max="6406" width="14.26953125" style="579" bestFit="1" customWidth="1"/>
    <col min="6407" max="6656" width="6.90625" style="579"/>
    <col min="6657" max="6657" width="4.36328125" style="579" customWidth="1"/>
    <col min="6658" max="6658" width="28.36328125" style="579" bestFit="1" customWidth="1"/>
    <col min="6659" max="6661" width="14.08984375" style="579" bestFit="1" customWidth="1"/>
    <col min="6662" max="6662" width="14.26953125" style="579" bestFit="1" customWidth="1"/>
    <col min="6663" max="6912" width="6.90625" style="579"/>
    <col min="6913" max="6913" width="4.36328125" style="579" customWidth="1"/>
    <col min="6914" max="6914" width="28.36328125" style="579" bestFit="1" customWidth="1"/>
    <col min="6915" max="6917" width="14.08984375" style="579" bestFit="1" customWidth="1"/>
    <col min="6918" max="6918" width="14.26953125" style="579" bestFit="1" customWidth="1"/>
    <col min="6919" max="7168" width="6.90625" style="579"/>
    <col min="7169" max="7169" width="4.36328125" style="579" customWidth="1"/>
    <col min="7170" max="7170" width="28.36328125" style="579" bestFit="1" customWidth="1"/>
    <col min="7171" max="7173" width="14.08984375" style="579" bestFit="1" customWidth="1"/>
    <col min="7174" max="7174" width="14.26953125" style="579" bestFit="1" customWidth="1"/>
    <col min="7175" max="7424" width="6.90625" style="579"/>
    <col min="7425" max="7425" width="4.36328125" style="579" customWidth="1"/>
    <col min="7426" max="7426" width="28.36328125" style="579" bestFit="1" customWidth="1"/>
    <col min="7427" max="7429" width="14.08984375" style="579" bestFit="1" customWidth="1"/>
    <col min="7430" max="7430" width="14.26953125" style="579" bestFit="1" customWidth="1"/>
    <col min="7431" max="7680" width="6.90625" style="579"/>
    <col min="7681" max="7681" width="4.36328125" style="579" customWidth="1"/>
    <col min="7682" max="7682" width="28.36328125" style="579" bestFit="1" customWidth="1"/>
    <col min="7683" max="7685" width="14.08984375" style="579" bestFit="1" customWidth="1"/>
    <col min="7686" max="7686" width="14.26953125" style="579" bestFit="1" customWidth="1"/>
    <col min="7687" max="7936" width="6.90625" style="579"/>
    <col min="7937" max="7937" width="4.36328125" style="579" customWidth="1"/>
    <col min="7938" max="7938" width="28.36328125" style="579" bestFit="1" customWidth="1"/>
    <col min="7939" max="7941" width="14.08984375" style="579" bestFit="1" customWidth="1"/>
    <col min="7942" max="7942" width="14.26953125" style="579" bestFit="1" customWidth="1"/>
    <col min="7943" max="8192" width="6.90625" style="579"/>
    <col min="8193" max="8193" width="4.36328125" style="579" customWidth="1"/>
    <col min="8194" max="8194" width="28.36328125" style="579" bestFit="1" customWidth="1"/>
    <col min="8195" max="8197" width="14.08984375" style="579" bestFit="1" customWidth="1"/>
    <col min="8198" max="8198" width="14.26953125" style="579" bestFit="1" customWidth="1"/>
    <col min="8199" max="8448" width="6.90625" style="579"/>
    <col min="8449" max="8449" width="4.36328125" style="579" customWidth="1"/>
    <col min="8450" max="8450" width="28.36328125" style="579" bestFit="1" customWidth="1"/>
    <col min="8451" max="8453" width="14.08984375" style="579" bestFit="1" customWidth="1"/>
    <col min="8454" max="8454" width="14.26953125" style="579" bestFit="1" customWidth="1"/>
    <col min="8455" max="8704" width="6.90625" style="579"/>
    <col min="8705" max="8705" width="4.36328125" style="579" customWidth="1"/>
    <col min="8706" max="8706" width="28.36328125" style="579" bestFit="1" customWidth="1"/>
    <col min="8707" max="8709" width="14.08984375" style="579" bestFit="1" customWidth="1"/>
    <col min="8710" max="8710" width="14.26953125" style="579" bestFit="1" customWidth="1"/>
    <col min="8711" max="8960" width="6.90625" style="579"/>
    <col min="8961" max="8961" width="4.36328125" style="579" customWidth="1"/>
    <col min="8962" max="8962" width="28.36328125" style="579" bestFit="1" customWidth="1"/>
    <col min="8963" max="8965" width="14.08984375" style="579" bestFit="1" customWidth="1"/>
    <col min="8966" max="8966" width="14.26953125" style="579" bestFit="1" customWidth="1"/>
    <col min="8967" max="9216" width="6.90625" style="579"/>
    <col min="9217" max="9217" width="4.36328125" style="579" customWidth="1"/>
    <col min="9218" max="9218" width="28.36328125" style="579" bestFit="1" customWidth="1"/>
    <col min="9219" max="9221" width="14.08984375" style="579" bestFit="1" customWidth="1"/>
    <col min="9222" max="9222" width="14.26953125" style="579" bestFit="1" customWidth="1"/>
    <col min="9223" max="9472" width="6.90625" style="579"/>
    <col min="9473" max="9473" width="4.36328125" style="579" customWidth="1"/>
    <col min="9474" max="9474" width="28.36328125" style="579" bestFit="1" customWidth="1"/>
    <col min="9475" max="9477" width="14.08984375" style="579" bestFit="1" customWidth="1"/>
    <col min="9478" max="9478" width="14.26953125" style="579" bestFit="1" customWidth="1"/>
    <col min="9479" max="9728" width="6.90625" style="579"/>
    <col min="9729" max="9729" width="4.36328125" style="579" customWidth="1"/>
    <col min="9730" max="9730" width="28.36328125" style="579" bestFit="1" customWidth="1"/>
    <col min="9731" max="9733" width="14.08984375" style="579" bestFit="1" customWidth="1"/>
    <col min="9734" max="9734" width="14.26953125" style="579" bestFit="1" customWidth="1"/>
    <col min="9735" max="9984" width="6.90625" style="579"/>
    <col min="9985" max="9985" width="4.36328125" style="579" customWidth="1"/>
    <col min="9986" max="9986" width="28.36328125" style="579" bestFit="1" customWidth="1"/>
    <col min="9987" max="9989" width="14.08984375" style="579" bestFit="1" customWidth="1"/>
    <col min="9990" max="9990" width="14.26953125" style="579" bestFit="1" customWidth="1"/>
    <col min="9991" max="10240" width="6.90625" style="579"/>
    <col min="10241" max="10241" width="4.36328125" style="579" customWidth="1"/>
    <col min="10242" max="10242" width="28.36328125" style="579" bestFit="1" customWidth="1"/>
    <col min="10243" max="10245" width="14.08984375" style="579" bestFit="1" customWidth="1"/>
    <col min="10246" max="10246" width="14.26953125" style="579" bestFit="1" customWidth="1"/>
    <col min="10247" max="10496" width="6.90625" style="579"/>
    <col min="10497" max="10497" width="4.36328125" style="579" customWidth="1"/>
    <col min="10498" max="10498" width="28.36328125" style="579" bestFit="1" customWidth="1"/>
    <col min="10499" max="10501" width="14.08984375" style="579" bestFit="1" customWidth="1"/>
    <col min="10502" max="10502" width="14.26953125" style="579" bestFit="1" customWidth="1"/>
    <col min="10503" max="10752" width="6.90625" style="579"/>
    <col min="10753" max="10753" width="4.36328125" style="579" customWidth="1"/>
    <col min="10754" max="10754" width="28.36328125" style="579" bestFit="1" customWidth="1"/>
    <col min="10755" max="10757" width="14.08984375" style="579" bestFit="1" customWidth="1"/>
    <col min="10758" max="10758" width="14.26953125" style="579" bestFit="1" customWidth="1"/>
    <col min="10759" max="11008" width="6.90625" style="579"/>
    <col min="11009" max="11009" width="4.36328125" style="579" customWidth="1"/>
    <col min="11010" max="11010" width="28.36328125" style="579" bestFit="1" customWidth="1"/>
    <col min="11011" max="11013" width="14.08984375" style="579" bestFit="1" customWidth="1"/>
    <col min="11014" max="11014" width="14.26953125" style="579" bestFit="1" customWidth="1"/>
    <col min="11015" max="11264" width="6.90625" style="579"/>
    <col min="11265" max="11265" width="4.36328125" style="579" customWidth="1"/>
    <col min="11266" max="11266" width="28.36328125" style="579" bestFit="1" customWidth="1"/>
    <col min="11267" max="11269" width="14.08984375" style="579" bestFit="1" customWidth="1"/>
    <col min="11270" max="11270" width="14.26953125" style="579" bestFit="1" customWidth="1"/>
    <col min="11271" max="11520" width="6.90625" style="579"/>
    <col min="11521" max="11521" width="4.36328125" style="579" customWidth="1"/>
    <col min="11522" max="11522" width="28.36328125" style="579" bestFit="1" customWidth="1"/>
    <col min="11523" max="11525" width="14.08984375" style="579" bestFit="1" customWidth="1"/>
    <col min="11526" max="11526" width="14.26953125" style="579" bestFit="1" customWidth="1"/>
    <col min="11527" max="11776" width="6.90625" style="579"/>
    <col min="11777" max="11777" width="4.36328125" style="579" customWidth="1"/>
    <col min="11778" max="11778" width="28.36328125" style="579" bestFit="1" customWidth="1"/>
    <col min="11779" max="11781" width="14.08984375" style="579" bestFit="1" customWidth="1"/>
    <col min="11782" max="11782" width="14.26953125" style="579" bestFit="1" customWidth="1"/>
    <col min="11783" max="12032" width="6.90625" style="579"/>
    <col min="12033" max="12033" width="4.36328125" style="579" customWidth="1"/>
    <col min="12034" max="12034" width="28.36328125" style="579" bestFit="1" customWidth="1"/>
    <col min="12035" max="12037" width="14.08984375" style="579" bestFit="1" customWidth="1"/>
    <col min="12038" max="12038" width="14.26953125" style="579" bestFit="1" customWidth="1"/>
    <col min="12039" max="12288" width="6.90625" style="579"/>
    <col min="12289" max="12289" width="4.36328125" style="579" customWidth="1"/>
    <col min="12290" max="12290" width="28.36328125" style="579" bestFit="1" customWidth="1"/>
    <col min="12291" max="12293" width="14.08984375" style="579" bestFit="1" customWidth="1"/>
    <col min="12294" max="12294" width="14.26953125" style="579" bestFit="1" customWidth="1"/>
    <col min="12295" max="12544" width="6.90625" style="579"/>
    <col min="12545" max="12545" width="4.36328125" style="579" customWidth="1"/>
    <col min="12546" max="12546" width="28.36328125" style="579" bestFit="1" customWidth="1"/>
    <col min="12547" max="12549" width="14.08984375" style="579" bestFit="1" customWidth="1"/>
    <col min="12550" max="12550" width="14.26953125" style="579" bestFit="1" customWidth="1"/>
    <col min="12551" max="12800" width="6.90625" style="579"/>
    <col min="12801" max="12801" width="4.36328125" style="579" customWidth="1"/>
    <col min="12802" max="12802" width="28.36328125" style="579" bestFit="1" customWidth="1"/>
    <col min="12803" max="12805" width="14.08984375" style="579" bestFit="1" customWidth="1"/>
    <col min="12806" max="12806" width="14.26953125" style="579" bestFit="1" customWidth="1"/>
    <col min="12807" max="13056" width="6.90625" style="579"/>
    <col min="13057" max="13057" width="4.36328125" style="579" customWidth="1"/>
    <col min="13058" max="13058" width="28.36328125" style="579" bestFit="1" customWidth="1"/>
    <col min="13059" max="13061" width="14.08984375" style="579" bestFit="1" customWidth="1"/>
    <col min="13062" max="13062" width="14.26953125" style="579" bestFit="1" customWidth="1"/>
    <col min="13063" max="13312" width="6.90625" style="579"/>
    <col min="13313" max="13313" width="4.36328125" style="579" customWidth="1"/>
    <col min="13314" max="13314" width="28.36328125" style="579" bestFit="1" customWidth="1"/>
    <col min="13315" max="13317" width="14.08984375" style="579" bestFit="1" customWidth="1"/>
    <col min="13318" max="13318" width="14.26953125" style="579" bestFit="1" customWidth="1"/>
    <col min="13319" max="13568" width="6.90625" style="579"/>
    <col min="13569" max="13569" width="4.36328125" style="579" customWidth="1"/>
    <col min="13570" max="13570" width="28.36328125" style="579" bestFit="1" customWidth="1"/>
    <col min="13571" max="13573" width="14.08984375" style="579" bestFit="1" customWidth="1"/>
    <col min="13574" max="13574" width="14.26953125" style="579" bestFit="1" customWidth="1"/>
    <col min="13575" max="13824" width="6.90625" style="579"/>
    <col min="13825" max="13825" width="4.36328125" style="579" customWidth="1"/>
    <col min="13826" max="13826" width="28.36328125" style="579" bestFit="1" customWidth="1"/>
    <col min="13827" max="13829" width="14.08984375" style="579" bestFit="1" customWidth="1"/>
    <col min="13830" max="13830" width="14.26953125" style="579" bestFit="1" customWidth="1"/>
    <col min="13831" max="14080" width="6.90625" style="579"/>
    <col min="14081" max="14081" width="4.36328125" style="579" customWidth="1"/>
    <col min="14082" max="14082" width="28.36328125" style="579" bestFit="1" customWidth="1"/>
    <col min="14083" max="14085" width="14.08984375" style="579" bestFit="1" customWidth="1"/>
    <col min="14086" max="14086" width="14.26953125" style="579" bestFit="1" customWidth="1"/>
    <col min="14087" max="14336" width="6.90625" style="579"/>
    <col min="14337" max="14337" width="4.36328125" style="579" customWidth="1"/>
    <col min="14338" max="14338" width="28.36328125" style="579" bestFit="1" customWidth="1"/>
    <col min="14339" max="14341" width="14.08984375" style="579" bestFit="1" customWidth="1"/>
    <col min="14342" max="14342" width="14.26953125" style="579" bestFit="1" customWidth="1"/>
    <col min="14343" max="14592" width="6.90625" style="579"/>
    <col min="14593" max="14593" width="4.36328125" style="579" customWidth="1"/>
    <col min="14594" max="14594" width="28.36328125" style="579" bestFit="1" customWidth="1"/>
    <col min="14595" max="14597" width="14.08984375" style="579" bestFit="1" customWidth="1"/>
    <col min="14598" max="14598" width="14.26953125" style="579" bestFit="1" customWidth="1"/>
    <col min="14599" max="14848" width="6.90625" style="579"/>
    <col min="14849" max="14849" width="4.36328125" style="579" customWidth="1"/>
    <col min="14850" max="14850" width="28.36328125" style="579" bestFit="1" customWidth="1"/>
    <col min="14851" max="14853" width="14.08984375" style="579" bestFit="1" customWidth="1"/>
    <col min="14854" max="14854" width="14.26953125" style="579" bestFit="1" customWidth="1"/>
    <col min="14855" max="15104" width="6.90625" style="579"/>
    <col min="15105" max="15105" width="4.36328125" style="579" customWidth="1"/>
    <col min="15106" max="15106" width="28.36328125" style="579" bestFit="1" customWidth="1"/>
    <col min="15107" max="15109" width="14.08984375" style="579" bestFit="1" customWidth="1"/>
    <col min="15110" max="15110" width="14.26953125" style="579" bestFit="1" customWidth="1"/>
    <col min="15111" max="15360" width="6.90625" style="579"/>
    <col min="15361" max="15361" width="4.36328125" style="579" customWidth="1"/>
    <col min="15362" max="15362" width="28.36328125" style="579" bestFit="1" customWidth="1"/>
    <col min="15363" max="15365" width="14.08984375" style="579" bestFit="1" customWidth="1"/>
    <col min="15366" max="15366" width="14.26953125" style="579" bestFit="1" customWidth="1"/>
    <col min="15367" max="15616" width="6.90625" style="579"/>
    <col min="15617" max="15617" width="4.36328125" style="579" customWidth="1"/>
    <col min="15618" max="15618" width="28.36328125" style="579" bestFit="1" customWidth="1"/>
    <col min="15619" max="15621" width="14.08984375" style="579" bestFit="1" customWidth="1"/>
    <col min="15622" max="15622" width="14.26953125" style="579" bestFit="1" customWidth="1"/>
    <col min="15623" max="15872" width="6.90625" style="579"/>
    <col min="15873" max="15873" width="4.36328125" style="579" customWidth="1"/>
    <col min="15874" max="15874" width="28.36328125" style="579" bestFit="1" customWidth="1"/>
    <col min="15875" max="15877" width="14.08984375" style="579" bestFit="1" customWidth="1"/>
    <col min="15878" max="15878" width="14.26953125" style="579" bestFit="1" customWidth="1"/>
    <col min="15879" max="16128" width="6.90625" style="579"/>
    <col min="16129" max="16129" width="4.36328125" style="579" customWidth="1"/>
    <col min="16130" max="16130" width="28.36328125" style="579" bestFit="1" customWidth="1"/>
    <col min="16131" max="16133" width="14.08984375" style="579" bestFit="1" customWidth="1"/>
    <col min="16134" max="16134" width="14.26953125" style="579" bestFit="1" customWidth="1"/>
    <col min="16135" max="16384" width="6.90625" style="579"/>
  </cols>
  <sheetData>
    <row r="1" spans="1:6" ht="13.5" customHeight="1" x14ac:dyDescent="0.2">
      <c r="A1" s="576"/>
      <c r="B1" s="577"/>
      <c r="C1" s="577"/>
      <c r="D1" s="577"/>
      <c r="E1" s="577"/>
      <c r="F1" s="578" t="s">
        <v>296</v>
      </c>
    </row>
    <row r="2" spans="1:6" ht="18" customHeight="1" thickBot="1" x14ac:dyDescent="0.25">
      <c r="A2" s="845" t="s">
        <v>297</v>
      </c>
      <c r="B2" s="845"/>
      <c r="C2" s="845"/>
      <c r="D2" s="845"/>
      <c r="E2" s="845"/>
      <c r="F2" s="845"/>
    </row>
    <row r="3" spans="1:6" ht="13.5" customHeight="1" x14ac:dyDescent="0.2">
      <c r="A3" s="580" t="s">
        <v>179</v>
      </c>
      <c r="B3" s="581" t="s">
        <v>180</v>
      </c>
      <c r="C3" s="581" t="s">
        <v>181</v>
      </c>
      <c r="D3" s="581" t="s">
        <v>182</v>
      </c>
      <c r="E3" s="581" t="s">
        <v>183</v>
      </c>
      <c r="F3" s="582" t="s">
        <v>184</v>
      </c>
    </row>
    <row r="4" spans="1:6" ht="13.5" customHeight="1" x14ac:dyDescent="0.2">
      <c r="A4" s="583"/>
      <c r="B4" s="584" t="s">
        <v>185</v>
      </c>
      <c r="C4" s="585" t="s">
        <v>298</v>
      </c>
      <c r="D4" s="585" t="s">
        <v>299</v>
      </c>
      <c r="E4" s="585" t="s">
        <v>300</v>
      </c>
      <c r="F4" s="586"/>
    </row>
    <row r="5" spans="1:6" ht="14.25" customHeight="1" thickBot="1" x14ac:dyDescent="0.25">
      <c r="A5" s="587"/>
      <c r="B5" s="588" t="s">
        <v>189</v>
      </c>
      <c r="C5" s="589" t="s">
        <v>190</v>
      </c>
      <c r="D5" s="588" t="s">
        <v>190</v>
      </c>
      <c r="E5" s="588" t="s">
        <v>190</v>
      </c>
      <c r="F5" s="590" t="s">
        <v>190</v>
      </c>
    </row>
    <row r="6" spans="1:6" ht="13.5" customHeight="1" thickTop="1" x14ac:dyDescent="0.2">
      <c r="A6" s="591">
        <v>1</v>
      </c>
      <c r="B6" s="592" t="s">
        <v>191</v>
      </c>
      <c r="C6" s="593">
        <v>7258100</v>
      </c>
      <c r="D6" s="593">
        <v>6607800</v>
      </c>
      <c r="E6" s="593">
        <v>7996500</v>
      </c>
      <c r="F6" s="594">
        <v>21862400</v>
      </c>
    </row>
    <row r="7" spans="1:6" ht="13.5" customHeight="1" x14ac:dyDescent="0.2">
      <c r="A7" s="595">
        <v>2</v>
      </c>
      <c r="B7" s="596" t="s">
        <v>192</v>
      </c>
      <c r="C7" s="597">
        <v>48598500</v>
      </c>
      <c r="D7" s="597">
        <v>43568700</v>
      </c>
      <c r="E7" s="597">
        <v>80900200</v>
      </c>
      <c r="F7" s="598">
        <v>173067400</v>
      </c>
    </row>
    <row r="8" spans="1:6" ht="13.5" customHeight="1" x14ac:dyDescent="0.2">
      <c r="A8" s="595">
        <v>3</v>
      </c>
      <c r="B8" s="596" t="s">
        <v>193</v>
      </c>
      <c r="C8" s="597">
        <v>50486100</v>
      </c>
      <c r="D8" s="597">
        <v>45095900</v>
      </c>
      <c r="E8" s="597">
        <v>65864200</v>
      </c>
      <c r="F8" s="598">
        <v>161446200</v>
      </c>
    </row>
    <row r="9" spans="1:6" ht="13.5" customHeight="1" x14ac:dyDescent="0.2">
      <c r="A9" s="595">
        <v>4</v>
      </c>
      <c r="B9" s="596" t="s">
        <v>194</v>
      </c>
      <c r="C9" s="597">
        <f>40842900-C10</f>
        <v>40068100</v>
      </c>
      <c r="D9" s="597">
        <f>36482400-D10</f>
        <v>35845200</v>
      </c>
      <c r="E9" s="597">
        <f>53004900-E10</f>
        <v>52165200</v>
      </c>
      <c r="F9" s="598">
        <f>SUM(C9:E9)</f>
        <v>128078500</v>
      </c>
    </row>
    <row r="10" spans="1:6" ht="13.5" customHeight="1" x14ac:dyDescent="0.2">
      <c r="A10" s="595"/>
      <c r="B10" s="596" t="s">
        <v>195</v>
      </c>
      <c r="C10" s="597">
        <v>774800</v>
      </c>
      <c r="D10" s="597">
        <v>637200</v>
      </c>
      <c r="E10" s="597">
        <v>839700</v>
      </c>
      <c r="F10" s="598">
        <f>SUM(C10:E10)</f>
        <v>2251700</v>
      </c>
    </row>
    <row r="11" spans="1:6" ht="13.5" customHeight="1" x14ac:dyDescent="0.2">
      <c r="A11" s="595">
        <v>5</v>
      </c>
      <c r="B11" s="596" t="s">
        <v>196</v>
      </c>
      <c r="C11" s="597">
        <v>35159500</v>
      </c>
      <c r="D11" s="597">
        <v>31576200</v>
      </c>
      <c r="E11" s="597">
        <v>39949400</v>
      </c>
      <c r="F11" s="598">
        <v>106685100</v>
      </c>
    </row>
    <row r="12" spans="1:6" ht="13.5" customHeight="1" x14ac:dyDescent="0.2">
      <c r="A12" s="595">
        <v>6</v>
      </c>
      <c r="B12" s="596" t="s">
        <v>197</v>
      </c>
      <c r="C12" s="597">
        <v>105904400</v>
      </c>
      <c r="D12" s="597">
        <v>98167700</v>
      </c>
      <c r="E12" s="597">
        <v>102417300</v>
      </c>
      <c r="F12" s="598">
        <v>306489400</v>
      </c>
    </row>
    <row r="13" spans="1:6" ht="13.5" customHeight="1" x14ac:dyDescent="0.2">
      <c r="A13" s="595" t="s">
        <v>198</v>
      </c>
      <c r="B13" s="596"/>
      <c r="C13" s="597">
        <v>280991400</v>
      </c>
      <c r="D13" s="597">
        <v>254890900</v>
      </c>
      <c r="E13" s="597">
        <v>342136000</v>
      </c>
      <c r="F13" s="598">
        <v>878018300</v>
      </c>
    </row>
    <row r="14" spans="1:6" ht="13.5" customHeight="1" thickBot="1" x14ac:dyDescent="0.25">
      <c r="A14" s="601" t="s">
        <v>199</v>
      </c>
      <c r="B14" s="602"/>
      <c r="C14" s="603">
        <v>288249500</v>
      </c>
      <c r="D14" s="603">
        <v>261498700</v>
      </c>
      <c r="E14" s="603">
        <v>350132500</v>
      </c>
      <c r="F14" s="604">
        <v>899880700</v>
      </c>
    </row>
    <row r="15" spans="1:6" ht="13.5" customHeight="1" x14ac:dyDescent="0.2">
      <c r="A15" s="605">
        <v>7</v>
      </c>
      <c r="B15" s="606" t="s">
        <v>233</v>
      </c>
      <c r="C15" s="607">
        <v>313000</v>
      </c>
      <c r="D15" s="607">
        <v>391000</v>
      </c>
      <c r="E15" s="607">
        <v>496800</v>
      </c>
      <c r="F15" s="608">
        <v>1200800</v>
      </c>
    </row>
    <row r="16" spans="1:6" ht="13.5" customHeight="1" x14ac:dyDescent="0.2">
      <c r="A16" s="595">
        <v>8</v>
      </c>
      <c r="B16" s="596" t="s">
        <v>301</v>
      </c>
      <c r="C16" s="597"/>
      <c r="D16" s="597"/>
      <c r="E16" s="597">
        <v>958600</v>
      </c>
      <c r="F16" s="598">
        <v>958600</v>
      </c>
    </row>
    <row r="17" spans="1:6" ht="13.5" customHeight="1" x14ac:dyDescent="0.2">
      <c r="A17" s="595">
        <v>9</v>
      </c>
      <c r="B17" s="596" t="s">
        <v>200</v>
      </c>
      <c r="C17" s="597">
        <v>1628300</v>
      </c>
      <c r="D17" s="597">
        <v>1733400</v>
      </c>
      <c r="E17" s="597">
        <v>2431400</v>
      </c>
      <c r="F17" s="598">
        <v>5793100</v>
      </c>
    </row>
    <row r="18" spans="1:6" ht="13.5" customHeight="1" x14ac:dyDescent="0.2">
      <c r="A18" s="595">
        <v>10</v>
      </c>
      <c r="B18" s="596" t="s">
        <v>237</v>
      </c>
      <c r="C18" s="597">
        <v>3418900</v>
      </c>
      <c r="D18" s="597">
        <v>3576200</v>
      </c>
      <c r="E18" s="597">
        <v>3945700</v>
      </c>
      <c r="F18" s="598">
        <v>10940800</v>
      </c>
    </row>
    <row r="19" spans="1:6" ht="13.5" customHeight="1" x14ac:dyDescent="0.2">
      <c r="A19" s="595">
        <v>11</v>
      </c>
      <c r="B19" s="596" t="s">
        <v>238</v>
      </c>
      <c r="C19" s="597">
        <v>1214500</v>
      </c>
      <c r="D19" s="597">
        <v>943200</v>
      </c>
      <c r="E19" s="597">
        <v>1191200</v>
      </c>
      <c r="F19" s="598">
        <v>3348900</v>
      </c>
    </row>
    <row r="20" spans="1:6" ht="13.5" customHeight="1" x14ac:dyDescent="0.2">
      <c r="A20" s="595">
        <v>12</v>
      </c>
      <c r="B20" s="596" t="s">
        <v>239</v>
      </c>
      <c r="C20" s="597">
        <v>1744300</v>
      </c>
      <c r="D20" s="597">
        <v>1777200</v>
      </c>
      <c r="E20" s="597">
        <v>2840600</v>
      </c>
      <c r="F20" s="598">
        <v>6362100</v>
      </c>
    </row>
    <row r="21" spans="1:6" ht="13.5" customHeight="1" x14ac:dyDescent="0.2">
      <c r="A21" s="595">
        <v>13</v>
      </c>
      <c r="B21" s="596" t="s">
        <v>240</v>
      </c>
      <c r="C21" s="597">
        <v>1434400</v>
      </c>
      <c r="D21" s="597">
        <v>1346700</v>
      </c>
      <c r="E21" s="597">
        <v>1924600</v>
      </c>
      <c r="F21" s="598">
        <v>4705700</v>
      </c>
    </row>
    <row r="22" spans="1:6" ht="13.5" customHeight="1" x14ac:dyDescent="0.2">
      <c r="A22" s="595">
        <v>14</v>
      </c>
      <c r="B22" s="596" t="s">
        <v>201</v>
      </c>
      <c r="C22" s="597">
        <v>1208600</v>
      </c>
      <c r="D22" s="597">
        <v>1103700</v>
      </c>
      <c r="E22" s="597">
        <v>1980900</v>
      </c>
      <c r="F22" s="598">
        <v>4293200</v>
      </c>
    </row>
    <row r="23" spans="1:6" ht="13.5" customHeight="1" x14ac:dyDescent="0.2">
      <c r="A23" s="595">
        <v>15</v>
      </c>
      <c r="B23" s="596" t="s">
        <v>241</v>
      </c>
      <c r="C23" s="597">
        <v>902000</v>
      </c>
      <c r="D23" s="597">
        <v>910400</v>
      </c>
      <c r="E23" s="597">
        <v>2180000</v>
      </c>
      <c r="F23" s="598">
        <v>3992400</v>
      </c>
    </row>
    <row r="24" spans="1:6" ht="13.5" customHeight="1" x14ac:dyDescent="0.2">
      <c r="A24" s="595">
        <v>16</v>
      </c>
      <c r="B24" s="596" t="s">
        <v>302</v>
      </c>
      <c r="C24" s="597">
        <v>2100400</v>
      </c>
      <c r="D24" s="597">
        <v>2084600</v>
      </c>
      <c r="E24" s="597">
        <v>2828000</v>
      </c>
      <c r="F24" s="598">
        <v>7013000</v>
      </c>
    </row>
    <row r="25" spans="1:6" ht="13.5" customHeight="1" x14ac:dyDescent="0.2">
      <c r="A25" s="595">
        <v>17</v>
      </c>
      <c r="B25" s="596" t="s">
        <v>202</v>
      </c>
      <c r="C25" s="597">
        <v>830900</v>
      </c>
      <c r="D25" s="597">
        <v>706900</v>
      </c>
      <c r="E25" s="597">
        <v>806600</v>
      </c>
      <c r="F25" s="598">
        <v>2344400</v>
      </c>
    </row>
    <row r="26" spans="1:6" ht="13.5" customHeight="1" x14ac:dyDescent="0.2">
      <c r="A26" s="595">
        <v>18</v>
      </c>
      <c r="B26" s="596" t="s">
        <v>244</v>
      </c>
      <c r="C26" s="597">
        <v>1004300</v>
      </c>
      <c r="D26" s="597">
        <v>764800</v>
      </c>
      <c r="E26" s="597">
        <v>1755900</v>
      </c>
      <c r="F26" s="598">
        <v>3525000</v>
      </c>
    </row>
    <row r="27" spans="1:6" ht="13.5" customHeight="1" x14ac:dyDescent="0.2">
      <c r="A27" s="595">
        <v>19</v>
      </c>
      <c r="B27" s="596" t="s">
        <v>245</v>
      </c>
      <c r="C27" s="597">
        <v>1303300</v>
      </c>
      <c r="D27" s="597">
        <v>985800</v>
      </c>
      <c r="E27" s="597">
        <v>1642200</v>
      </c>
      <c r="F27" s="598">
        <v>3931300</v>
      </c>
    </row>
    <row r="28" spans="1:6" ht="13.5" customHeight="1" x14ac:dyDescent="0.2">
      <c r="A28" s="595">
        <v>20</v>
      </c>
      <c r="B28" s="596" t="s">
        <v>246</v>
      </c>
      <c r="C28" s="597">
        <v>2548300</v>
      </c>
      <c r="D28" s="597">
        <v>3114900</v>
      </c>
      <c r="E28" s="597">
        <v>2360600</v>
      </c>
      <c r="F28" s="598">
        <v>8023800</v>
      </c>
    </row>
    <row r="29" spans="1:6" ht="13.5" customHeight="1" x14ac:dyDescent="0.2">
      <c r="A29" s="595">
        <v>21</v>
      </c>
      <c r="B29" s="596" t="s">
        <v>247</v>
      </c>
      <c r="C29" s="597">
        <v>327100</v>
      </c>
      <c r="D29" s="597">
        <v>344500</v>
      </c>
      <c r="E29" s="597">
        <v>371000</v>
      </c>
      <c r="F29" s="598">
        <v>1042600</v>
      </c>
    </row>
    <row r="30" spans="1:6" ht="13.5" customHeight="1" x14ac:dyDescent="0.2">
      <c r="A30" s="595">
        <v>22</v>
      </c>
      <c r="B30" s="596" t="s">
        <v>248</v>
      </c>
      <c r="C30" s="597">
        <v>1091500</v>
      </c>
      <c r="D30" s="597">
        <v>899800</v>
      </c>
      <c r="E30" s="597">
        <v>1442800</v>
      </c>
      <c r="F30" s="598">
        <v>3434100</v>
      </c>
    </row>
    <row r="31" spans="1:6" ht="13.5" customHeight="1" x14ac:dyDescent="0.2">
      <c r="A31" s="595">
        <v>23</v>
      </c>
      <c r="B31" s="596" t="s">
        <v>249</v>
      </c>
      <c r="C31" s="597">
        <v>2570500</v>
      </c>
      <c r="D31" s="597">
        <v>2707000</v>
      </c>
      <c r="E31" s="597">
        <v>2727100</v>
      </c>
      <c r="F31" s="598">
        <v>8004600</v>
      </c>
    </row>
    <row r="32" spans="1:6" ht="13.5" customHeight="1" x14ac:dyDescent="0.2">
      <c r="A32" s="595">
        <v>24</v>
      </c>
      <c r="B32" s="596" t="s">
        <v>303</v>
      </c>
      <c r="C32" s="597">
        <v>781700</v>
      </c>
      <c r="D32" s="597">
        <v>690900</v>
      </c>
      <c r="E32" s="597">
        <v>802700</v>
      </c>
      <c r="F32" s="598">
        <v>2275300</v>
      </c>
    </row>
    <row r="33" spans="1:6" ht="13.5" customHeight="1" x14ac:dyDescent="0.2">
      <c r="A33" s="595">
        <v>25</v>
      </c>
      <c r="B33" s="596" t="s">
        <v>251</v>
      </c>
      <c r="C33" s="597">
        <v>1463700</v>
      </c>
      <c r="D33" s="597">
        <v>1415800</v>
      </c>
      <c r="E33" s="597">
        <v>3940300</v>
      </c>
      <c r="F33" s="598">
        <v>6819800</v>
      </c>
    </row>
    <row r="34" spans="1:6" ht="13.5" customHeight="1" x14ac:dyDescent="0.2">
      <c r="A34" s="595">
        <v>26</v>
      </c>
      <c r="B34" s="596" t="s">
        <v>304</v>
      </c>
      <c r="C34" s="597">
        <v>1483800</v>
      </c>
      <c r="D34" s="597">
        <v>1613900</v>
      </c>
      <c r="E34" s="597">
        <v>1846500</v>
      </c>
      <c r="F34" s="598">
        <v>4944200</v>
      </c>
    </row>
    <row r="35" spans="1:6" ht="13.5" customHeight="1" thickBot="1" x14ac:dyDescent="0.25">
      <c r="A35" s="601" t="s">
        <v>203</v>
      </c>
      <c r="B35" s="602"/>
      <c r="C35" s="603">
        <v>27369500</v>
      </c>
      <c r="D35" s="603">
        <v>27110700</v>
      </c>
      <c r="E35" s="603">
        <v>38473500</v>
      </c>
      <c r="F35" s="604">
        <v>92953700</v>
      </c>
    </row>
    <row r="36" spans="1:6" ht="13.5" customHeight="1" x14ac:dyDescent="0.2">
      <c r="A36" s="605">
        <v>27</v>
      </c>
      <c r="B36" s="606" t="s">
        <v>204</v>
      </c>
      <c r="C36" s="607">
        <v>126600</v>
      </c>
      <c r="D36" s="607">
        <v>124500</v>
      </c>
      <c r="E36" s="607">
        <v>189200</v>
      </c>
      <c r="F36" s="608">
        <v>440300</v>
      </c>
    </row>
    <row r="37" spans="1:6" ht="13.5" customHeight="1" x14ac:dyDescent="0.2">
      <c r="A37" s="595">
        <v>28</v>
      </c>
      <c r="B37" s="596" t="s">
        <v>252</v>
      </c>
      <c r="C37" s="597">
        <v>396600</v>
      </c>
      <c r="D37" s="597">
        <v>356600</v>
      </c>
      <c r="E37" s="597">
        <v>579100</v>
      </c>
      <c r="F37" s="598">
        <v>1332300</v>
      </c>
    </row>
    <row r="38" spans="1:6" ht="13.5" customHeight="1" x14ac:dyDescent="0.2">
      <c r="A38" s="595">
        <v>29</v>
      </c>
      <c r="B38" s="596" t="s">
        <v>253</v>
      </c>
      <c r="C38" s="597">
        <v>507800</v>
      </c>
      <c r="D38" s="597">
        <v>169300</v>
      </c>
      <c r="E38" s="597">
        <v>307900</v>
      </c>
      <c r="F38" s="598">
        <v>985000</v>
      </c>
    </row>
    <row r="39" spans="1:6" ht="13.5" customHeight="1" x14ac:dyDescent="0.2">
      <c r="A39" s="595">
        <v>30</v>
      </c>
      <c r="B39" s="596" t="s">
        <v>254</v>
      </c>
      <c r="C39" s="597">
        <v>1300400</v>
      </c>
      <c r="D39" s="597">
        <v>1072300</v>
      </c>
      <c r="E39" s="597">
        <v>2087000</v>
      </c>
      <c r="F39" s="598">
        <v>4459700</v>
      </c>
    </row>
    <row r="40" spans="1:6" ht="13.5" customHeight="1" x14ac:dyDescent="0.2">
      <c r="A40" s="595">
        <v>31</v>
      </c>
      <c r="B40" s="596" t="s">
        <v>255</v>
      </c>
      <c r="C40" s="597">
        <v>267500</v>
      </c>
      <c r="D40" s="597">
        <v>373800</v>
      </c>
      <c r="E40" s="597">
        <v>387100</v>
      </c>
      <c r="F40" s="598">
        <v>1028400</v>
      </c>
    </row>
    <row r="41" spans="1:6" ht="13.5" customHeight="1" x14ac:dyDescent="0.2">
      <c r="A41" s="595">
        <v>32</v>
      </c>
      <c r="B41" s="596" t="s">
        <v>256</v>
      </c>
      <c r="C41" s="597">
        <v>544000</v>
      </c>
      <c r="D41" s="597">
        <v>465900</v>
      </c>
      <c r="E41" s="597">
        <v>647600</v>
      </c>
      <c r="F41" s="598">
        <v>1657500</v>
      </c>
    </row>
    <row r="42" spans="1:6" ht="13.5" customHeight="1" x14ac:dyDescent="0.2">
      <c r="A42" s="595">
        <v>33</v>
      </c>
      <c r="B42" s="596" t="s">
        <v>205</v>
      </c>
      <c r="C42" s="597">
        <v>278300</v>
      </c>
      <c r="D42" s="597">
        <v>240000</v>
      </c>
      <c r="E42" s="597">
        <v>279600</v>
      </c>
      <c r="F42" s="598">
        <v>797900</v>
      </c>
    </row>
    <row r="43" spans="1:6" ht="13.5" customHeight="1" x14ac:dyDescent="0.2">
      <c r="A43" s="595">
        <v>34</v>
      </c>
      <c r="B43" s="596" t="s">
        <v>257</v>
      </c>
      <c r="C43" s="597">
        <v>45600</v>
      </c>
      <c r="D43" s="597">
        <v>90400</v>
      </c>
      <c r="E43" s="597">
        <v>113200</v>
      </c>
      <c r="F43" s="598">
        <v>249200</v>
      </c>
    </row>
    <row r="44" spans="1:6" ht="13.5" customHeight="1" x14ac:dyDescent="0.2">
      <c r="A44" s="595">
        <v>35</v>
      </c>
      <c r="B44" s="596" t="s">
        <v>258</v>
      </c>
      <c r="C44" s="597">
        <v>290400</v>
      </c>
      <c r="D44" s="597">
        <v>321400</v>
      </c>
      <c r="E44" s="597">
        <v>435600</v>
      </c>
      <c r="F44" s="598">
        <v>1047400</v>
      </c>
    </row>
    <row r="45" spans="1:6" ht="13.5" customHeight="1" x14ac:dyDescent="0.2">
      <c r="A45" s="595">
        <v>36</v>
      </c>
      <c r="B45" s="596" t="s">
        <v>259</v>
      </c>
      <c r="C45" s="597">
        <v>528400</v>
      </c>
      <c r="D45" s="597">
        <v>362300</v>
      </c>
      <c r="E45" s="597">
        <v>517200</v>
      </c>
      <c r="F45" s="598">
        <v>1407900</v>
      </c>
    </row>
    <row r="46" spans="1:6" ht="13.5" customHeight="1" x14ac:dyDescent="0.2">
      <c r="A46" s="595">
        <v>37</v>
      </c>
      <c r="B46" s="596" t="s">
        <v>260</v>
      </c>
      <c r="C46" s="597">
        <v>304000</v>
      </c>
      <c r="D46" s="597">
        <v>442200</v>
      </c>
      <c r="E46" s="597">
        <v>596400</v>
      </c>
      <c r="F46" s="598">
        <v>1342600</v>
      </c>
    </row>
    <row r="47" spans="1:6" ht="13.5" customHeight="1" x14ac:dyDescent="0.2">
      <c r="A47" s="595">
        <v>38</v>
      </c>
      <c r="B47" s="596" t="s">
        <v>261</v>
      </c>
      <c r="C47" s="597">
        <v>482000</v>
      </c>
      <c r="D47" s="597">
        <v>469400</v>
      </c>
      <c r="E47" s="597">
        <v>590500</v>
      </c>
      <c r="F47" s="598">
        <v>1541900</v>
      </c>
    </row>
    <row r="48" spans="1:6" ht="13.5" customHeight="1" x14ac:dyDescent="0.2">
      <c r="A48" s="595">
        <v>39</v>
      </c>
      <c r="B48" s="596" t="s">
        <v>206</v>
      </c>
      <c r="C48" s="597">
        <v>196000</v>
      </c>
      <c r="D48" s="597">
        <v>204600</v>
      </c>
      <c r="E48" s="597">
        <v>414300</v>
      </c>
      <c r="F48" s="598">
        <v>814900</v>
      </c>
    </row>
    <row r="49" spans="1:6" ht="13.5" customHeight="1" x14ac:dyDescent="0.2">
      <c r="A49" s="595">
        <v>40</v>
      </c>
      <c r="B49" s="596" t="s">
        <v>207</v>
      </c>
      <c r="C49" s="597">
        <v>1793700</v>
      </c>
      <c r="D49" s="597">
        <v>1732200</v>
      </c>
      <c r="E49" s="597">
        <v>3103500</v>
      </c>
      <c r="F49" s="598">
        <v>6629400</v>
      </c>
    </row>
    <row r="50" spans="1:6" ht="13.5" customHeight="1" x14ac:dyDescent="0.2">
      <c r="A50" s="595">
        <v>41</v>
      </c>
      <c r="B50" s="596" t="s">
        <v>262</v>
      </c>
      <c r="C50" s="597">
        <v>857300</v>
      </c>
      <c r="D50" s="597">
        <v>854500</v>
      </c>
      <c r="E50" s="597">
        <v>1601400</v>
      </c>
      <c r="F50" s="598">
        <v>3313200</v>
      </c>
    </row>
    <row r="51" spans="1:6" ht="13.5" customHeight="1" x14ac:dyDescent="0.2">
      <c r="A51" s="595">
        <v>42</v>
      </c>
      <c r="B51" s="596" t="s">
        <v>208</v>
      </c>
      <c r="C51" s="597">
        <v>1663400</v>
      </c>
      <c r="D51" s="597">
        <v>1634400</v>
      </c>
      <c r="E51" s="597">
        <v>2632400</v>
      </c>
      <c r="F51" s="598">
        <v>5930200</v>
      </c>
    </row>
    <row r="52" spans="1:6" ht="13.5" customHeight="1" x14ac:dyDescent="0.2">
      <c r="A52" s="595">
        <v>43</v>
      </c>
      <c r="B52" s="596" t="s">
        <v>209</v>
      </c>
      <c r="C52" s="597">
        <v>178800</v>
      </c>
      <c r="D52" s="597">
        <v>183100</v>
      </c>
      <c r="E52" s="597">
        <v>347400</v>
      </c>
      <c r="F52" s="598">
        <v>709300</v>
      </c>
    </row>
    <row r="53" spans="1:6" ht="13.5" customHeight="1" x14ac:dyDescent="0.2">
      <c r="A53" s="595">
        <v>44</v>
      </c>
      <c r="B53" s="596" t="s">
        <v>263</v>
      </c>
      <c r="C53" s="597">
        <v>704400</v>
      </c>
      <c r="D53" s="597">
        <v>1543500</v>
      </c>
      <c r="E53" s="597">
        <v>1264200</v>
      </c>
      <c r="F53" s="598">
        <v>3512100</v>
      </c>
    </row>
    <row r="54" spans="1:6" ht="13.5" customHeight="1" x14ac:dyDescent="0.2">
      <c r="A54" s="595">
        <v>45</v>
      </c>
      <c r="B54" s="596" t="s">
        <v>264</v>
      </c>
      <c r="C54" s="597">
        <v>317800</v>
      </c>
      <c r="D54" s="597">
        <v>177100</v>
      </c>
      <c r="E54" s="597">
        <v>269100</v>
      </c>
      <c r="F54" s="598">
        <v>764000</v>
      </c>
    </row>
    <row r="55" spans="1:6" ht="13.5" customHeight="1" x14ac:dyDescent="0.2">
      <c r="A55" s="595">
        <v>46</v>
      </c>
      <c r="B55" s="596" t="s">
        <v>210</v>
      </c>
      <c r="C55" s="597">
        <v>3771800</v>
      </c>
      <c r="D55" s="597">
        <v>4856000</v>
      </c>
      <c r="E55" s="597">
        <v>5177500</v>
      </c>
      <c r="F55" s="598">
        <v>13805300</v>
      </c>
    </row>
    <row r="56" spans="1:6" ht="13.5" customHeight="1" x14ac:dyDescent="0.2">
      <c r="A56" s="595">
        <v>47</v>
      </c>
      <c r="B56" s="596" t="s">
        <v>265</v>
      </c>
      <c r="C56" s="597">
        <v>452900</v>
      </c>
      <c r="D56" s="597">
        <v>299200</v>
      </c>
      <c r="E56" s="597">
        <v>858900</v>
      </c>
      <c r="F56" s="598">
        <v>1611000</v>
      </c>
    </row>
    <row r="57" spans="1:6" ht="13.5" customHeight="1" x14ac:dyDescent="0.2">
      <c r="A57" s="595">
        <v>48</v>
      </c>
      <c r="B57" s="596" t="s">
        <v>266</v>
      </c>
      <c r="C57" s="597">
        <v>453900</v>
      </c>
      <c r="D57" s="597">
        <v>713400</v>
      </c>
      <c r="E57" s="597">
        <v>449600</v>
      </c>
      <c r="F57" s="598">
        <v>1616900</v>
      </c>
    </row>
    <row r="58" spans="1:6" ht="13.5" customHeight="1" x14ac:dyDescent="0.2">
      <c r="A58" s="595">
        <v>49</v>
      </c>
      <c r="B58" s="596" t="s">
        <v>267</v>
      </c>
      <c r="C58" s="597"/>
      <c r="D58" s="597"/>
      <c r="E58" s="597">
        <v>1353200</v>
      </c>
      <c r="F58" s="598">
        <v>1353200</v>
      </c>
    </row>
    <row r="59" spans="1:6" ht="13.5" customHeight="1" x14ac:dyDescent="0.2">
      <c r="A59" s="595">
        <v>50</v>
      </c>
      <c r="B59" s="596" t="s">
        <v>268</v>
      </c>
      <c r="C59" s="597">
        <v>1025200</v>
      </c>
      <c r="D59" s="597">
        <v>889500</v>
      </c>
      <c r="E59" s="597">
        <v>1703200</v>
      </c>
      <c r="F59" s="598">
        <v>3617900</v>
      </c>
    </row>
    <row r="60" spans="1:6" ht="13.5" customHeight="1" x14ac:dyDescent="0.2">
      <c r="A60" s="595">
        <v>51</v>
      </c>
      <c r="B60" s="596" t="s">
        <v>269</v>
      </c>
      <c r="C60" s="597">
        <v>1478600</v>
      </c>
      <c r="D60" s="597">
        <v>1459700</v>
      </c>
      <c r="E60" s="597">
        <v>1960000</v>
      </c>
      <c r="F60" s="598">
        <v>4898300</v>
      </c>
    </row>
    <row r="61" spans="1:6" ht="13.5" customHeight="1" x14ac:dyDescent="0.2">
      <c r="A61" s="595">
        <v>52</v>
      </c>
      <c r="B61" s="596" t="s">
        <v>270</v>
      </c>
      <c r="C61" s="597">
        <v>718300</v>
      </c>
      <c r="D61" s="597">
        <v>732100</v>
      </c>
      <c r="E61" s="597">
        <v>1192500</v>
      </c>
      <c r="F61" s="598">
        <v>2642900</v>
      </c>
    </row>
    <row r="62" spans="1:6" ht="13.5" customHeight="1" x14ac:dyDescent="0.2">
      <c r="A62" s="595">
        <v>53</v>
      </c>
      <c r="B62" s="596" t="s">
        <v>211</v>
      </c>
      <c r="C62" s="597">
        <v>696600</v>
      </c>
      <c r="D62" s="597">
        <v>760400</v>
      </c>
      <c r="E62" s="597">
        <v>1532900</v>
      </c>
      <c r="F62" s="598">
        <v>2989900</v>
      </c>
    </row>
    <row r="63" spans="1:6" ht="13.5" customHeight="1" x14ac:dyDescent="0.2">
      <c r="A63" s="595">
        <v>54</v>
      </c>
      <c r="B63" s="596" t="s">
        <v>212</v>
      </c>
      <c r="C63" s="597">
        <v>977100</v>
      </c>
      <c r="D63" s="597">
        <v>886800</v>
      </c>
      <c r="E63" s="597">
        <v>1149600</v>
      </c>
      <c r="F63" s="598">
        <v>3013500</v>
      </c>
    </row>
    <row r="64" spans="1:6" ht="13.5" customHeight="1" x14ac:dyDescent="0.2">
      <c r="A64" s="595">
        <v>55</v>
      </c>
      <c r="B64" s="596" t="s">
        <v>213</v>
      </c>
      <c r="C64" s="597">
        <v>1512500</v>
      </c>
      <c r="D64" s="597">
        <v>1438500</v>
      </c>
      <c r="E64" s="597">
        <v>1882700</v>
      </c>
      <c r="F64" s="598">
        <v>4833700</v>
      </c>
    </row>
    <row r="65" spans="1:6" ht="13.5" customHeight="1" x14ac:dyDescent="0.2">
      <c r="A65" s="595">
        <v>56</v>
      </c>
      <c r="B65" s="596" t="s">
        <v>214</v>
      </c>
      <c r="C65" s="597">
        <v>406500</v>
      </c>
      <c r="D65" s="597">
        <v>426900</v>
      </c>
      <c r="E65" s="597">
        <v>431600</v>
      </c>
      <c r="F65" s="598">
        <v>1265000</v>
      </c>
    </row>
    <row r="66" spans="1:6" ht="13.5" customHeight="1" x14ac:dyDescent="0.2">
      <c r="A66" s="595">
        <v>57</v>
      </c>
      <c r="B66" s="596" t="s">
        <v>215</v>
      </c>
      <c r="C66" s="597">
        <v>1906900</v>
      </c>
      <c r="D66" s="597">
        <v>1852600</v>
      </c>
      <c r="E66" s="597">
        <v>2530800</v>
      </c>
      <c r="F66" s="598">
        <v>6290300</v>
      </c>
    </row>
    <row r="67" spans="1:6" ht="13.5" customHeight="1" x14ac:dyDescent="0.2">
      <c r="A67" s="595">
        <v>58</v>
      </c>
      <c r="B67" s="596" t="s">
        <v>271</v>
      </c>
      <c r="C67" s="597"/>
      <c r="D67" s="597"/>
      <c r="E67" s="597">
        <v>211200</v>
      </c>
      <c r="F67" s="598">
        <v>211200</v>
      </c>
    </row>
    <row r="68" spans="1:6" ht="13.5" customHeight="1" x14ac:dyDescent="0.2">
      <c r="A68" s="595">
        <v>59</v>
      </c>
      <c r="B68" s="596" t="s">
        <v>216</v>
      </c>
      <c r="C68" s="597">
        <v>451800</v>
      </c>
      <c r="D68" s="597">
        <v>416200</v>
      </c>
      <c r="E68" s="597">
        <v>326000</v>
      </c>
      <c r="F68" s="598">
        <v>1194000</v>
      </c>
    </row>
    <row r="69" spans="1:6" ht="13.5" customHeight="1" x14ac:dyDescent="0.2">
      <c r="A69" s="595">
        <v>60</v>
      </c>
      <c r="B69" s="596" t="s">
        <v>272</v>
      </c>
      <c r="C69" s="597"/>
      <c r="D69" s="597"/>
      <c r="E69" s="597">
        <v>570900</v>
      </c>
      <c r="F69" s="598">
        <v>570900</v>
      </c>
    </row>
    <row r="70" spans="1:6" ht="13.5" customHeight="1" x14ac:dyDescent="0.2">
      <c r="A70" s="595">
        <v>61</v>
      </c>
      <c r="B70" s="596" t="s">
        <v>217</v>
      </c>
      <c r="C70" s="597">
        <v>617700</v>
      </c>
      <c r="D70" s="597">
        <v>528800</v>
      </c>
      <c r="E70" s="597">
        <v>937500</v>
      </c>
      <c r="F70" s="598">
        <v>2084000</v>
      </c>
    </row>
    <row r="71" spans="1:6" ht="13.5" customHeight="1" x14ac:dyDescent="0.2">
      <c r="A71" s="595">
        <v>62</v>
      </c>
      <c r="B71" s="596" t="s">
        <v>273</v>
      </c>
      <c r="C71" s="597">
        <v>607700</v>
      </c>
      <c r="D71" s="597">
        <v>585000</v>
      </c>
      <c r="E71" s="597">
        <v>924300</v>
      </c>
      <c r="F71" s="598">
        <v>2117000</v>
      </c>
    </row>
    <row r="72" spans="1:6" ht="13.5" customHeight="1" x14ac:dyDescent="0.2">
      <c r="A72" s="595">
        <v>63</v>
      </c>
      <c r="B72" s="596" t="s">
        <v>274</v>
      </c>
      <c r="C72" s="597"/>
      <c r="D72" s="597"/>
      <c r="E72" s="597">
        <v>424600</v>
      </c>
      <c r="F72" s="598">
        <v>424600</v>
      </c>
    </row>
    <row r="73" spans="1:6" ht="13.5" customHeight="1" x14ac:dyDescent="0.2">
      <c r="A73" s="595">
        <v>64</v>
      </c>
      <c r="B73" s="596" t="s">
        <v>275</v>
      </c>
      <c r="C73" s="597">
        <v>564400</v>
      </c>
      <c r="D73" s="597">
        <v>782700</v>
      </c>
      <c r="E73" s="597">
        <v>663800</v>
      </c>
      <c r="F73" s="598">
        <v>2010900</v>
      </c>
    </row>
    <row r="74" spans="1:6" ht="13.5" customHeight="1" x14ac:dyDescent="0.2">
      <c r="A74" s="595">
        <v>65</v>
      </c>
      <c r="B74" s="596" t="s">
        <v>276</v>
      </c>
      <c r="C74" s="597">
        <v>156900</v>
      </c>
      <c r="D74" s="597">
        <v>149800</v>
      </c>
      <c r="E74" s="597">
        <v>208000</v>
      </c>
      <c r="F74" s="598">
        <v>514700</v>
      </c>
    </row>
    <row r="75" spans="1:6" ht="13.5" customHeight="1" x14ac:dyDescent="0.2">
      <c r="A75" s="595">
        <v>66</v>
      </c>
      <c r="B75" s="596" t="s">
        <v>277</v>
      </c>
      <c r="C75" s="597">
        <v>695000</v>
      </c>
      <c r="D75" s="597">
        <v>666300</v>
      </c>
      <c r="E75" s="597">
        <v>957800</v>
      </c>
      <c r="F75" s="598">
        <v>2319100</v>
      </c>
    </row>
    <row r="76" spans="1:6" ht="13.5" customHeight="1" x14ac:dyDescent="0.2">
      <c r="A76" s="595">
        <v>67</v>
      </c>
      <c r="B76" s="596" t="s">
        <v>278</v>
      </c>
      <c r="C76" s="597">
        <v>170800</v>
      </c>
      <c r="D76" s="597">
        <v>193000</v>
      </c>
      <c r="E76" s="597">
        <v>188700</v>
      </c>
      <c r="F76" s="598">
        <v>552500</v>
      </c>
    </row>
    <row r="77" spans="1:6" ht="13.5" customHeight="1" x14ac:dyDescent="0.2">
      <c r="A77" s="595">
        <v>68</v>
      </c>
      <c r="B77" s="596" t="s">
        <v>218</v>
      </c>
      <c r="C77" s="597">
        <v>639800</v>
      </c>
      <c r="D77" s="597">
        <v>649500</v>
      </c>
      <c r="E77" s="597">
        <v>1322300</v>
      </c>
      <c r="F77" s="598">
        <v>2611600</v>
      </c>
    </row>
    <row r="78" spans="1:6" ht="13.5" customHeight="1" x14ac:dyDescent="0.2">
      <c r="A78" s="595">
        <v>69</v>
      </c>
      <c r="B78" s="596" t="s">
        <v>279</v>
      </c>
      <c r="C78" s="597">
        <v>1012200</v>
      </c>
      <c r="D78" s="597">
        <v>795800</v>
      </c>
      <c r="E78" s="597">
        <v>1422500</v>
      </c>
      <c r="F78" s="598">
        <v>3230500</v>
      </c>
    </row>
    <row r="79" spans="1:6" ht="13.5" customHeight="1" x14ac:dyDescent="0.2">
      <c r="A79" s="595">
        <v>70</v>
      </c>
      <c r="B79" s="596" t="s">
        <v>280</v>
      </c>
      <c r="C79" s="597">
        <v>551400</v>
      </c>
      <c r="D79" s="597">
        <v>367400</v>
      </c>
      <c r="E79" s="597">
        <v>705200</v>
      </c>
      <c r="F79" s="598">
        <v>1624000</v>
      </c>
    </row>
    <row r="80" spans="1:6" ht="13.5" customHeight="1" x14ac:dyDescent="0.2">
      <c r="A80" s="595">
        <v>71</v>
      </c>
      <c r="B80" s="596" t="s">
        <v>281</v>
      </c>
      <c r="C80" s="597">
        <v>423300</v>
      </c>
      <c r="D80" s="597">
        <v>276900</v>
      </c>
      <c r="E80" s="597">
        <v>589900</v>
      </c>
      <c r="F80" s="598">
        <v>1290100</v>
      </c>
    </row>
    <row r="81" spans="1:6" ht="13.5" customHeight="1" x14ac:dyDescent="0.2">
      <c r="A81" s="595">
        <v>72</v>
      </c>
      <c r="B81" s="596" t="s">
        <v>282</v>
      </c>
      <c r="C81" s="597">
        <v>508100</v>
      </c>
      <c r="D81" s="597">
        <v>467400</v>
      </c>
      <c r="E81" s="597">
        <v>703100</v>
      </c>
      <c r="F81" s="598">
        <v>1678600</v>
      </c>
    </row>
    <row r="82" spans="1:6" ht="13.5" customHeight="1" x14ac:dyDescent="0.2">
      <c r="A82" s="595">
        <v>73</v>
      </c>
      <c r="B82" s="596" t="s">
        <v>283</v>
      </c>
      <c r="C82" s="597">
        <v>121400</v>
      </c>
      <c r="D82" s="597">
        <v>151900</v>
      </c>
      <c r="E82" s="597">
        <v>122800</v>
      </c>
      <c r="F82" s="598">
        <v>396100</v>
      </c>
    </row>
    <row r="83" spans="1:6" ht="13.5" customHeight="1" x14ac:dyDescent="0.2">
      <c r="A83" s="595">
        <v>74</v>
      </c>
      <c r="B83" s="596" t="s">
        <v>284</v>
      </c>
      <c r="C83" s="597">
        <v>288100</v>
      </c>
      <c r="D83" s="597">
        <v>318100</v>
      </c>
      <c r="E83" s="597">
        <v>383300</v>
      </c>
      <c r="F83" s="598">
        <v>989500</v>
      </c>
    </row>
    <row r="84" spans="1:6" ht="13.5" customHeight="1" x14ac:dyDescent="0.2">
      <c r="A84" s="595">
        <v>75</v>
      </c>
      <c r="B84" s="596" t="s">
        <v>305</v>
      </c>
      <c r="C84" s="597">
        <v>116400</v>
      </c>
      <c r="D84" s="597">
        <v>120800</v>
      </c>
      <c r="E84" s="597">
        <v>155600</v>
      </c>
      <c r="F84" s="598">
        <v>392800</v>
      </c>
    </row>
    <row r="85" spans="1:6" ht="13.5" customHeight="1" x14ac:dyDescent="0.2">
      <c r="A85" s="595">
        <v>76</v>
      </c>
      <c r="B85" s="596" t="s">
        <v>286</v>
      </c>
      <c r="C85" s="597">
        <v>652300</v>
      </c>
      <c r="D85" s="597">
        <v>539100</v>
      </c>
      <c r="E85" s="597">
        <v>935600</v>
      </c>
      <c r="F85" s="598">
        <v>2127000</v>
      </c>
    </row>
    <row r="86" spans="1:6" ht="13.5" customHeight="1" x14ac:dyDescent="0.2">
      <c r="A86" s="595">
        <v>77</v>
      </c>
      <c r="B86" s="596" t="s">
        <v>219</v>
      </c>
      <c r="C86" s="597">
        <v>564600</v>
      </c>
      <c r="D86" s="597">
        <v>435100</v>
      </c>
      <c r="E86" s="597">
        <v>803600</v>
      </c>
      <c r="F86" s="598">
        <v>1803300</v>
      </c>
    </row>
    <row r="87" spans="1:6" ht="13.5" customHeight="1" x14ac:dyDescent="0.2">
      <c r="A87" s="595">
        <v>78</v>
      </c>
      <c r="B87" s="596" t="s">
        <v>220</v>
      </c>
      <c r="C87" s="597">
        <v>1157000</v>
      </c>
      <c r="D87" s="597">
        <v>857100</v>
      </c>
      <c r="E87" s="597">
        <v>1128900</v>
      </c>
      <c r="F87" s="598">
        <v>3143000</v>
      </c>
    </row>
    <row r="88" spans="1:6" ht="13.5" customHeight="1" x14ac:dyDescent="0.2">
      <c r="A88" s="595">
        <v>79</v>
      </c>
      <c r="B88" s="596" t="s">
        <v>221</v>
      </c>
      <c r="C88" s="597">
        <v>469400</v>
      </c>
      <c r="D88" s="597">
        <v>483800</v>
      </c>
      <c r="E88" s="597">
        <v>602700</v>
      </c>
      <c r="F88" s="598">
        <v>1555900</v>
      </c>
    </row>
    <row r="89" spans="1:6" ht="13.5" customHeight="1" x14ac:dyDescent="0.2">
      <c r="A89" s="595">
        <v>80</v>
      </c>
      <c r="B89" s="596" t="s">
        <v>222</v>
      </c>
      <c r="C89" s="597">
        <v>326500</v>
      </c>
      <c r="D89" s="597">
        <v>146600</v>
      </c>
      <c r="E89" s="597">
        <v>296300</v>
      </c>
      <c r="F89" s="598">
        <v>769400</v>
      </c>
    </row>
    <row r="90" spans="1:6" ht="13.5" customHeight="1" x14ac:dyDescent="0.2">
      <c r="A90" s="595">
        <v>81</v>
      </c>
      <c r="B90" s="596" t="s">
        <v>223</v>
      </c>
      <c r="C90" s="597">
        <v>92300</v>
      </c>
      <c r="D90" s="597">
        <v>233400</v>
      </c>
      <c r="E90" s="597">
        <v>452100</v>
      </c>
      <c r="F90" s="598">
        <v>777800</v>
      </c>
    </row>
    <row r="91" spans="1:6" ht="13.5" customHeight="1" x14ac:dyDescent="0.2">
      <c r="A91" s="595">
        <v>82</v>
      </c>
      <c r="B91" s="596" t="s">
        <v>287</v>
      </c>
      <c r="C91" s="597">
        <v>457900</v>
      </c>
      <c r="D91" s="597">
        <v>336500</v>
      </c>
      <c r="E91" s="597">
        <v>1093200</v>
      </c>
      <c r="F91" s="598">
        <v>1887600</v>
      </c>
    </row>
    <row r="92" spans="1:6" ht="13.5" customHeight="1" x14ac:dyDescent="0.2">
      <c r="A92" s="595">
        <v>83</v>
      </c>
      <c r="B92" s="596" t="s">
        <v>288</v>
      </c>
      <c r="C92" s="597">
        <v>210900</v>
      </c>
      <c r="D92" s="597">
        <v>280600</v>
      </c>
      <c r="E92" s="597">
        <v>430500</v>
      </c>
      <c r="F92" s="598">
        <v>922000</v>
      </c>
    </row>
    <row r="93" spans="1:6" ht="13.5" customHeight="1" x14ac:dyDescent="0.2">
      <c r="A93" s="595">
        <v>84</v>
      </c>
      <c r="B93" s="596" t="s">
        <v>289</v>
      </c>
      <c r="C93" s="597">
        <v>268400</v>
      </c>
      <c r="D93" s="597">
        <v>279800</v>
      </c>
      <c r="E93" s="597">
        <v>534400</v>
      </c>
      <c r="F93" s="598">
        <v>1082600</v>
      </c>
    </row>
    <row r="94" spans="1:6" ht="13.5" customHeight="1" x14ac:dyDescent="0.2">
      <c r="A94" s="595">
        <v>85</v>
      </c>
      <c r="B94" s="596" t="s">
        <v>290</v>
      </c>
      <c r="C94" s="597">
        <v>224700</v>
      </c>
      <c r="D94" s="597">
        <v>258400</v>
      </c>
      <c r="E94" s="597">
        <v>283300</v>
      </c>
      <c r="F94" s="598">
        <v>766400</v>
      </c>
    </row>
    <row r="95" spans="1:6" ht="13.5" customHeight="1" x14ac:dyDescent="0.2">
      <c r="A95" s="595">
        <v>86</v>
      </c>
      <c r="B95" s="596" t="s">
        <v>291</v>
      </c>
      <c r="C95" s="597">
        <v>512600</v>
      </c>
      <c r="D95" s="597">
        <v>836400</v>
      </c>
      <c r="E95" s="597">
        <v>1127100</v>
      </c>
      <c r="F95" s="598">
        <v>2476100</v>
      </c>
    </row>
    <row r="96" spans="1:6" ht="13.5" customHeight="1" x14ac:dyDescent="0.2">
      <c r="A96" s="595">
        <v>87</v>
      </c>
      <c r="B96" s="596" t="s">
        <v>292</v>
      </c>
      <c r="C96" s="597">
        <v>231600</v>
      </c>
      <c r="D96" s="597">
        <v>215000</v>
      </c>
      <c r="E96" s="597">
        <v>304900</v>
      </c>
      <c r="F96" s="598">
        <v>751500</v>
      </c>
    </row>
    <row r="97" spans="1:6" ht="13.5" customHeight="1" x14ac:dyDescent="0.2">
      <c r="A97" s="595">
        <v>88</v>
      </c>
      <c r="B97" s="596" t="s">
        <v>293</v>
      </c>
      <c r="C97" s="597">
        <v>363400</v>
      </c>
      <c r="D97" s="597">
        <v>277500</v>
      </c>
      <c r="E97" s="597">
        <v>356000</v>
      </c>
      <c r="F97" s="598">
        <v>996900</v>
      </c>
    </row>
    <row r="98" spans="1:6" ht="13.5" customHeight="1" x14ac:dyDescent="0.2">
      <c r="A98" s="595">
        <v>89</v>
      </c>
      <c r="B98" s="596" t="s">
        <v>294</v>
      </c>
      <c r="C98" s="597">
        <v>138900</v>
      </c>
      <c r="D98" s="597">
        <v>168000</v>
      </c>
      <c r="E98" s="597">
        <v>298300</v>
      </c>
      <c r="F98" s="598">
        <v>605200</v>
      </c>
    </row>
    <row r="99" spans="1:6" ht="13.5" customHeight="1" x14ac:dyDescent="0.2">
      <c r="A99" s="595" t="s">
        <v>224</v>
      </c>
      <c r="B99" s="596"/>
      <c r="C99" s="597">
        <v>36778800</v>
      </c>
      <c r="D99" s="597">
        <v>36949500</v>
      </c>
      <c r="E99" s="597">
        <v>56049600</v>
      </c>
      <c r="F99" s="598">
        <v>129777900</v>
      </c>
    </row>
    <row r="100" spans="1:6" ht="13.5" customHeight="1" thickBot="1" x14ac:dyDescent="0.25">
      <c r="A100" s="601" t="s">
        <v>225</v>
      </c>
      <c r="B100" s="602"/>
      <c r="C100" s="603">
        <v>64148300</v>
      </c>
      <c r="D100" s="603">
        <v>64060200</v>
      </c>
      <c r="E100" s="603">
        <v>94523100</v>
      </c>
      <c r="F100" s="604">
        <v>222731600</v>
      </c>
    </row>
    <row r="101" spans="1:6" ht="14.25" customHeight="1" thickBot="1" x14ac:dyDescent="0.25">
      <c r="A101" s="846" t="s">
        <v>226</v>
      </c>
      <c r="B101" s="847"/>
      <c r="C101" s="609">
        <v>352397800</v>
      </c>
      <c r="D101" s="609">
        <v>325558900</v>
      </c>
      <c r="E101" s="609">
        <v>444655600</v>
      </c>
      <c r="F101" s="610">
        <v>1122612300</v>
      </c>
    </row>
    <row r="102" spans="1:6" ht="14.25" customHeight="1" thickBot="1" x14ac:dyDescent="0.25">
      <c r="A102" s="846" t="s">
        <v>227</v>
      </c>
      <c r="B102" s="847"/>
      <c r="C102" s="609">
        <v>461</v>
      </c>
      <c r="D102" s="609">
        <v>444</v>
      </c>
      <c r="E102" s="609">
        <v>414</v>
      </c>
      <c r="F102" s="610">
        <f>SUM(C102:E102)</f>
        <v>1319</v>
      </c>
    </row>
    <row r="103" spans="1:6" ht="12.75" customHeight="1" x14ac:dyDescent="0.2"/>
    <row r="104" spans="1:6" ht="12.75" customHeight="1" x14ac:dyDescent="0.2"/>
  </sheetData>
  <mergeCells count="3">
    <mergeCell ref="A2:F2"/>
    <mergeCell ref="A101:B101"/>
    <mergeCell ref="A102:B102"/>
  </mergeCells>
  <phoneticPr fontId="3"/>
  <pageMargins left="0.78740157480314965" right="0.78740157480314965" top="0.98425196850393704" bottom="0.98425196850393704" header="0.51181102362204722" footer="0.51181102362204722"/>
  <pageSetup paperSize="9" scale="97" fitToHeight="0" orientation="portrait" horizontalDpi="300" verticalDpi="300" r:id="rId1"/>
  <headerFooter alignWithMargins="0">
    <oddHeader xml:space="preserve">&amp;C&amp;L&amp;RPAGE &amp;P / &amp;N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55"/>
  <sheetViews>
    <sheetView workbookViewId="0"/>
  </sheetViews>
  <sheetFormatPr defaultColWidth="6.90625" defaultRowHeight="13" x14ac:dyDescent="0.2"/>
  <cols>
    <col min="1" max="1" width="4.36328125" style="579" customWidth="1"/>
    <col min="2" max="2" width="28.36328125" style="579" bestFit="1" customWidth="1"/>
    <col min="3" max="5" width="14.453125" style="579" bestFit="1" customWidth="1"/>
    <col min="6" max="6" width="15.36328125" style="579" bestFit="1" customWidth="1"/>
    <col min="7" max="16384" width="6.90625" style="579"/>
  </cols>
  <sheetData>
    <row r="1" spans="1:6" ht="13.5" customHeight="1" x14ac:dyDescent="0.2">
      <c r="A1" s="576"/>
      <c r="B1" s="577"/>
      <c r="C1" s="577"/>
      <c r="D1" s="577"/>
      <c r="E1" s="577"/>
      <c r="F1" s="578" t="s">
        <v>307</v>
      </c>
    </row>
    <row r="2" spans="1:6" ht="18" customHeight="1" thickBot="1" x14ac:dyDescent="0.25">
      <c r="A2" s="845" t="s">
        <v>308</v>
      </c>
      <c r="B2" s="845"/>
      <c r="C2" s="845"/>
      <c r="D2" s="845"/>
      <c r="E2" s="845"/>
      <c r="F2" s="845"/>
    </row>
    <row r="3" spans="1:6" ht="13.5" customHeight="1" x14ac:dyDescent="0.2">
      <c r="A3" s="580" t="s">
        <v>179</v>
      </c>
      <c r="B3" s="581" t="s">
        <v>180</v>
      </c>
      <c r="C3" s="581" t="s">
        <v>181</v>
      </c>
      <c r="D3" s="581" t="s">
        <v>182</v>
      </c>
      <c r="E3" s="581" t="s">
        <v>183</v>
      </c>
      <c r="F3" s="582" t="s">
        <v>184</v>
      </c>
    </row>
    <row r="4" spans="1:6" ht="13.5" customHeight="1" x14ac:dyDescent="0.2">
      <c r="A4" s="583"/>
      <c r="B4" s="584" t="s">
        <v>185</v>
      </c>
      <c r="C4" s="585" t="s">
        <v>309</v>
      </c>
      <c r="D4" s="585" t="s">
        <v>310</v>
      </c>
      <c r="E4" s="585" t="s">
        <v>311</v>
      </c>
      <c r="F4" s="586"/>
    </row>
    <row r="5" spans="1:6" ht="14.25" customHeight="1" thickBot="1" x14ac:dyDescent="0.25">
      <c r="A5" s="587"/>
      <c r="B5" s="588" t="s">
        <v>189</v>
      </c>
      <c r="C5" s="589" t="s">
        <v>190</v>
      </c>
      <c r="D5" s="588" t="s">
        <v>190</v>
      </c>
      <c r="E5" s="588" t="s">
        <v>190</v>
      </c>
      <c r="F5" s="590" t="s">
        <v>190</v>
      </c>
    </row>
    <row r="6" spans="1:6" ht="13.5" customHeight="1" thickTop="1" x14ac:dyDescent="0.2">
      <c r="A6" s="591">
        <v>1</v>
      </c>
      <c r="B6" s="592" t="s">
        <v>191</v>
      </c>
      <c r="C6" s="593">
        <v>3618900</v>
      </c>
      <c r="D6" s="593">
        <v>4329700</v>
      </c>
      <c r="E6" s="593">
        <v>5423700</v>
      </c>
      <c r="F6" s="594">
        <v>13372300</v>
      </c>
    </row>
    <row r="7" spans="1:6" ht="13.5" customHeight="1" x14ac:dyDescent="0.2">
      <c r="A7" s="595">
        <v>2</v>
      </c>
      <c r="B7" s="596" t="s">
        <v>192</v>
      </c>
      <c r="C7" s="597">
        <v>20599100</v>
      </c>
      <c r="D7" s="597">
        <v>25680700</v>
      </c>
      <c r="E7" s="597">
        <v>27015500</v>
      </c>
      <c r="F7" s="598">
        <v>73295300</v>
      </c>
    </row>
    <row r="8" spans="1:6" ht="13.5" customHeight="1" x14ac:dyDescent="0.2">
      <c r="A8" s="595">
        <v>3</v>
      </c>
      <c r="B8" s="596" t="s">
        <v>193</v>
      </c>
      <c r="C8" s="597">
        <v>29922800</v>
      </c>
      <c r="D8" s="597">
        <v>30420100</v>
      </c>
      <c r="E8" s="597">
        <v>26151500</v>
      </c>
      <c r="F8" s="598">
        <v>86494400</v>
      </c>
    </row>
    <row r="9" spans="1:6" ht="13.5" customHeight="1" x14ac:dyDescent="0.2">
      <c r="A9" s="595">
        <v>4</v>
      </c>
      <c r="B9" s="596" t="s">
        <v>194</v>
      </c>
      <c r="C9" s="653">
        <v>21078600</v>
      </c>
      <c r="D9" s="653">
        <v>24379600</v>
      </c>
      <c r="E9" s="653">
        <v>20195900</v>
      </c>
      <c r="F9" s="654">
        <f>SUM(C9:E9)</f>
        <v>65654100</v>
      </c>
    </row>
    <row r="10" spans="1:6" ht="13.5" customHeight="1" x14ac:dyDescent="0.2">
      <c r="A10" s="595"/>
      <c r="B10" s="655" t="s">
        <v>306</v>
      </c>
      <c r="C10" s="656">
        <v>235700</v>
      </c>
      <c r="D10" s="656">
        <v>395000</v>
      </c>
      <c r="E10" s="656">
        <v>489500</v>
      </c>
      <c r="F10" s="654">
        <f>SUM(C10:E10)</f>
        <v>1120200</v>
      </c>
    </row>
    <row r="11" spans="1:6" ht="13.5" customHeight="1" x14ac:dyDescent="0.2">
      <c r="A11" s="595">
        <v>5</v>
      </c>
      <c r="B11" s="596" t="s">
        <v>196</v>
      </c>
      <c r="C11" s="597">
        <v>16159500</v>
      </c>
      <c r="D11" s="597">
        <v>19901400</v>
      </c>
      <c r="E11" s="597">
        <v>17135100</v>
      </c>
      <c r="F11" s="598">
        <v>53196000</v>
      </c>
    </row>
    <row r="12" spans="1:6" ht="13.5" customHeight="1" x14ac:dyDescent="0.2">
      <c r="A12" s="595">
        <v>6</v>
      </c>
      <c r="B12" s="596" t="s">
        <v>197</v>
      </c>
      <c r="C12" s="597">
        <v>69273400</v>
      </c>
      <c r="D12" s="597">
        <v>57106100</v>
      </c>
      <c r="E12" s="597">
        <v>50125200</v>
      </c>
      <c r="F12" s="598">
        <v>176504700</v>
      </c>
    </row>
    <row r="13" spans="1:6" ht="13.5" customHeight="1" x14ac:dyDescent="0.2">
      <c r="A13" s="595" t="s">
        <v>198</v>
      </c>
      <c r="B13" s="596"/>
      <c r="C13" s="653">
        <f>SUM(C7:C12)</f>
        <v>157269100</v>
      </c>
      <c r="D13" s="653">
        <f t="shared" ref="D13:F13" si="0">SUM(D7:D12)</f>
        <v>157882900</v>
      </c>
      <c r="E13" s="653">
        <f t="shared" si="0"/>
        <v>141112700</v>
      </c>
      <c r="F13" s="654">
        <f t="shared" si="0"/>
        <v>456264700</v>
      </c>
    </row>
    <row r="14" spans="1:6" ht="13.5" customHeight="1" thickBot="1" x14ac:dyDescent="0.25">
      <c r="A14" s="601" t="s">
        <v>199</v>
      </c>
      <c r="B14" s="602"/>
      <c r="C14" s="657">
        <f>SUM(C6,C13)</f>
        <v>160888000</v>
      </c>
      <c r="D14" s="657">
        <f t="shared" ref="D14:F14" si="1">SUM(D6,D13)</f>
        <v>162212600</v>
      </c>
      <c r="E14" s="657">
        <f t="shared" si="1"/>
        <v>146536400</v>
      </c>
      <c r="F14" s="658">
        <f t="shared" si="1"/>
        <v>469637000</v>
      </c>
    </row>
    <row r="15" spans="1:6" ht="13.5" customHeight="1" x14ac:dyDescent="0.2">
      <c r="A15" s="605">
        <v>7</v>
      </c>
      <c r="B15" s="606" t="s">
        <v>236</v>
      </c>
      <c r="C15" s="607">
        <v>422000</v>
      </c>
      <c r="D15" s="607">
        <v>482000</v>
      </c>
      <c r="E15" s="607">
        <v>565500</v>
      </c>
      <c r="F15" s="608">
        <v>1469500</v>
      </c>
    </row>
    <row r="16" spans="1:6" ht="13.5" customHeight="1" x14ac:dyDescent="0.2">
      <c r="A16" s="595">
        <v>8</v>
      </c>
      <c r="B16" s="596" t="s">
        <v>200</v>
      </c>
      <c r="C16" s="597">
        <v>1034900</v>
      </c>
      <c r="D16" s="597">
        <v>780300</v>
      </c>
      <c r="E16" s="597">
        <v>1281100</v>
      </c>
      <c r="F16" s="598">
        <v>3096300</v>
      </c>
    </row>
    <row r="17" spans="1:6" ht="13.5" customHeight="1" x14ac:dyDescent="0.2">
      <c r="A17" s="595">
        <v>9</v>
      </c>
      <c r="B17" s="596" t="s">
        <v>240</v>
      </c>
      <c r="C17" s="597"/>
      <c r="D17" s="597">
        <v>727700</v>
      </c>
      <c r="E17" s="597">
        <v>1483800</v>
      </c>
      <c r="F17" s="598">
        <v>2211500</v>
      </c>
    </row>
    <row r="18" spans="1:6" ht="13.5" customHeight="1" x14ac:dyDescent="0.2">
      <c r="A18" s="595">
        <v>10</v>
      </c>
      <c r="B18" s="596" t="s">
        <v>201</v>
      </c>
      <c r="C18" s="597">
        <v>966100</v>
      </c>
      <c r="D18" s="597">
        <v>990300</v>
      </c>
      <c r="E18" s="597">
        <v>1091200</v>
      </c>
      <c r="F18" s="598">
        <v>3047600</v>
      </c>
    </row>
    <row r="19" spans="1:6" ht="13.5" customHeight="1" x14ac:dyDescent="0.2">
      <c r="A19" s="595">
        <v>11</v>
      </c>
      <c r="B19" s="596" t="s">
        <v>202</v>
      </c>
      <c r="C19" s="597">
        <v>60400</v>
      </c>
      <c r="D19" s="597">
        <v>61700</v>
      </c>
      <c r="E19" s="597">
        <v>69700</v>
      </c>
      <c r="F19" s="598">
        <v>191800</v>
      </c>
    </row>
    <row r="20" spans="1:6" ht="13.5" customHeight="1" x14ac:dyDescent="0.2">
      <c r="A20" s="595">
        <v>12</v>
      </c>
      <c r="B20" s="596" t="s">
        <v>248</v>
      </c>
      <c r="C20" s="597">
        <v>551300</v>
      </c>
      <c r="D20" s="597">
        <v>460000</v>
      </c>
      <c r="E20" s="597">
        <v>587900</v>
      </c>
      <c r="F20" s="598">
        <v>1599200</v>
      </c>
    </row>
    <row r="21" spans="1:6" ht="13.5" customHeight="1" thickBot="1" x14ac:dyDescent="0.25">
      <c r="A21" s="601" t="s">
        <v>203</v>
      </c>
      <c r="B21" s="602"/>
      <c r="C21" s="603">
        <v>3034700</v>
      </c>
      <c r="D21" s="603">
        <v>3502000</v>
      </c>
      <c r="E21" s="603">
        <v>5079200</v>
      </c>
      <c r="F21" s="604">
        <v>11615900</v>
      </c>
    </row>
    <row r="22" spans="1:6" ht="13.5" customHeight="1" x14ac:dyDescent="0.2">
      <c r="A22" s="605">
        <v>13</v>
      </c>
      <c r="B22" s="606" t="s">
        <v>205</v>
      </c>
      <c r="C22" s="607">
        <v>69900</v>
      </c>
      <c r="D22" s="607">
        <v>136600</v>
      </c>
      <c r="E22" s="607">
        <v>37800</v>
      </c>
      <c r="F22" s="608">
        <v>244300</v>
      </c>
    </row>
    <row r="23" spans="1:6" ht="13.5" customHeight="1" x14ac:dyDescent="0.2">
      <c r="A23" s="595">
        <v>14</v>
      </c>
      <c r="B23" s="596" t="s">
        <v>206</v>
      </c>
      <c r="C23" s="597">
        <v>48600</v>
      </c>
      <c r="D23" s="597">
        <v>80800</v>
      </c>
      <c r="E23" s="597">
        <v>51000</v>
      </c>
      <c r="F23" s="598">
        <v>180400</v>
      </c>
    </row>
    <row r="24" spans="1:6" ht="13.5" customHeight="1" x14ac:dyDescent="0.2">
      <c r="A24" s="595">
        <v>15</v>
      </c>
      <c r="B24" s="596" t="s">
        <v>207</v>
      </c>
      <c r="C24" s="597"/>
      <c r="D24" s="597">
        <v>676900</v>
      </c>
      <c r="E24" s="597"/>
      <c r="F24" s="598">
        <v>676900</v>
      </c>
    </row>
    <row r="25" spans="1:6" ht="13.5" customHeight="1" x14ac:dyDescent="0.2">
      <c r="A25" s="595">
        <v>16</v>
      </c>
      <c r="B25" s="596" t="s">
        <v>262</v>
      </c>
      <c r="C25" s="597">
        <v>386600</v>
      </c>
      <c r="D25" s="597">
        <v>496100</v>
      </c>
      <c r="E25" s="597">
        <v>432800</v>
      </c>
      <c r="F25" s="598">
        <v>1315500</v>
      </c>
    </row>
    <row r="26" spans="1:6" ht="13.5" customHeight="1" x14ac:dyDescent="0.2">
      <c r="A26" s="595">
        <v>17</v>
      </c>
      <c r="B26" s="596" t="s">
        <v>208</v>
      </c>
      <c r="C26" s="597">
        <v>422800</v>
      </c>
      <c r="D26" s="597">
        <v>888300</v>
      </c>
      <c r="E26" s="597">
        <v>829400</v>
      </c>
      <c r="F26" s="598">
        <v>2140500</v>
      </c>
    </row>
    <row r="27" spans="1:6" ht="13.5" customHeight="1" x14ac:dyDescent="0.2">
      <c r="A27" s="595">
        <v>18</v>
      </c>
      <c r="B27" s="596" t="s">
        <v>209</v>
      </c>
      <c r="C27" s="597">
        <v>84100</v>
      </c>
      <c r="D27" s="597">
        <v>182600</v>
      </c>
      <c r="E27" s="597">
        <v>127100</v>
      </c>
      <c r="F27" s="598">
        <v>393800</v>
      </c>
    </row>
    <row r="28" spans="1:6" ht="13.5" customHeight="1" x14ac:dyDescent="0.2">
      <c r="A28" s="595">
        <v>19</v>
      </c>
      <c r="B28" s="596" t="s">
        <v>263</v>
      </c>
      <c r="C28" s="597"/>
      <c r="D28" s="597">
        <v>706600</v>
      </c>
      <c r="E28" s="597">
        <v>395300</v>
      </c>
      <c r="F28" s="598">
        <v>1101900</v>
      </c>
    </row>
    <row r="29" spans="1:6" ht="13.5" customHeight="1" x14ac:dyDescent="0.2">
      <c r="A29" s="595">
        <v>20</v>
      </c>
      <c r="B29" s="596" t="s">
        <v>264</v>
      </c>
      <c r="C29" s="597"/>
      <c r="D29" s="597">
        <v>204500</v>
      </c>
      <c r="E29" s="597"/>
      <c r="F29" s="598">
        <v>204500</v>
      </c>
    </row>
    <row r="30" spans="1:6" ht="13.5" customHeight="1" x14ac:dyDescent="0.2">
      <c r="A30" s="595">
        <v>21</v>
      </c>
      <c r="B30" s="596" t="s">
        <v>210</v>
      </c>
      <c r="C30" s="597">
        <v>1070400</v>
      </c>
      <c r="D30" s="597">
        <v>1848100</v>
      </c>
      <c r="E30" s="597">
        <v>922600</v>
      </c>
      <c r="F30" s="598">
        <v>3841100</v>
      </c>
    </row>
    <row r="31" spans="1:6" ht="13.5" customHeight="1" x14ac:dyDescent="0.2">
      <c r="A31" s="595">
        <v>22</v>
      </c>
      <c r="B31" s="596" t="s">
        <v>266</v>
      </c>
      <c r="C31" s="597">
        <v>146100</v>
      </c>
      <c r="D31" s="597">
        <v>506900</v>
      </c>
      <c r="E31" s="597">
        <v>640000</v>
      </c>
      <c r="F31" s="598">
        <v>1293000</v>
      </c>
    </row>
    <row r="32" spans="1:6" ht="13.5" customHeight="1" x14ac:dyDescent="0.2">
      <c r="A32" s="595">
        <v>23</v>
      </c>
      <c r="B32" s="596" t="s">
        <v>268</v>
      </c>
      <c r="C32" s="597">
        <v>678100</v>
      </c>
      <c r="D32" s="597">
        <v>340100</v>
      </c>
      <c r="E32" s="597">
        <v>396700</v>
      </c>
      <c r="F32" s="598">
        <v>1414900</v>
      </c>
    </row>
    <row r="33" spans="1:6" ht="13.5" customHeight="1" x14ac:dyDescent="0.2">
      <c r="A33" s="595">
        <v>24</v>
      </c>
      <c r="B33" s="596" t="s">
        <v>270</v>
      </c>
      <c r="C33" s="597">
        <v>353400</v>
      </c>
      <c r="D33" s="597">
        <v>496600</v>
      </c>
      <c r="E33" s="597">
        <v>507500</v>
      </c>
      <c r="F33" s="598">
        <v>1357500</v>
      </c>
    </row>
    <row r="34" spans="1:6" ht="13.5" customHeight="1" x14ac:dyDescent="0.2">
      <c r="A34" s="595">
        <v>25</v>
      </c>
      <c r="B34" s="596" t="s">
        <v>211</v>
      </c>
      <c r="C34" s="597">
        <v>226700</v>
      </c>
      <c r="D34" s="597">
        <v>379100</v>
      </c>
      <c r="E34" s="597">
        <v>229800</v>
      </c>
      <c r="F34" s="598">
        <v>835600</v>
      </c>
    </row>
    <row r="35" spans="1:6" ht="13.5" customHeight="1" x14ac:dyDescent="0.2">
      <c r="A35" s="595">
        <v>26</v>
      </c>
      <c r="B35" s="596" t="s">
        <v>212</v>
      </c>
      <c r="C35" s="597"/>
      <c r="D35" s="597">
        <v>393700</v>
      </c>
      <c r="E35" s="597"/>
      <c r="F35" s="598">
        <v>393700</v>
      </c>
    </row>
    <row r="36" spans="1:6" ht="13.5" customHeight="1" x14ac:dyDescent="0.2">
      <c r="A36" s="595">
        <v>27</v>
      </c>
      <c r="B36" s="596" t="s">
        <v>213</v>
      </c>
      <c r="C36" s="597">
        <v>763100</v>
      </c>
      <c r="D36" s="597">
        <v>602300</v>
      </c>
      <c r="E36" s="597">
        <v>775000</v>
      </c>
      <c r="F36" s="598">
        <v>2140400</v>
      </c>
    </row>
    <row r="37" spans="1:6" ht="13.5" customHeight="1" x14ac:dyDescent="0.2">
      <c r="A37" s="595">
        <v>28</v>
      </c>
      <c r="B37" s="596" t="s">
        <v>214</v>
      </c>
      <c r="C37" s="597">
        <v>338500</v>
      </c>
      <c r="D37" s="597">
        <v>132000</v>
      </c>
      <c r="E37" s="597">
        <v>318800</v>
      </c>
      <c r="F37" s="598">
        <v>789300</v>
      </c>
    </row>
    <row r="38" spans="1:6" ht="13.5" customHeight="1" x14ac:dyDescent="0.2">
      <c r="A38" s="595">
        <v>29</v>
      </c>
      <c r="B38" s="596" t="s">
        <v>215</v>
      </c>
      <c r="C38" s="597">
        <v>704300</v>
      </c>
      <c r="D38" s="597">
        <v>957300</v>
      </c>
      <c r="E38" s="597">
        <v>917300</v>
      </c>
      <c r="F38" s="598">
        <v>2578900</v>
      </c>
    </row>
    <row r="39" spans="1:6" ht="13.5" customHeight="1" x14ac:dyDescent="0.2">
      <c r="A39" s="595">
        <v>30</v>
      </c>
      <c r="B39" s="596" t="s">
        <v>216</v>
      </c>
      <c r="C39" s="597">
        <v>174000</v>
      </c>
      <c r="D39" s="597">
        <v>370100</v>
      </c>
      <c r="E39" s="597">
        <v>208100</v>
      </c>
      <c r="F39" s="598">
        <v>752200</v>
      </c>
    </row>
    <row r="40" spans="1:6" ht="13.5" customHeight="1" x14ac:dyDescent="0.2">
      <c r="A40" s="595">
        <v>31</v>
      </c>
      <c r="B40" s="596" t="s">
        <v>276</v>
      </c>
      <c r="C40" s="597">
        <v>111900</v>
      </c>
      <c r="D40" s="597">
        <v>208800</v>
      </c>
      <c r="E40" s="597"/>
      <c r="F40" s="598">
        <v>320700</v>
      </c>
    </row>
    <row r="41" spans="1:6" ht="13.5" customHeight="1" x14ac:dyDescent="0.2">
      <c r="A41" s="595">
        <v>32</v>
      </c>
      <c r="B41" s="596" t="s">
        <v>220</v>
      </c>
      <c r="C41" s="597">
        <v>677900</v>
      </c>
      <c r="D41" s="597">
        <v>863300</v>
      </c>
      <c r="E41" s="597">
        <v>416900</v>
      </c>
      <c r="F41" s="598">
        <v>1958100</v>
      </c>
    </row>
    <row r="42" spans="1:6" ht="13.5" customHeight="1" x14ac:dyDescent="0.2">
      <c r="A42" s="595">
        <v>33</v>
      </c>
      <c r="B42" s="596" t="s">
        <v>221</v>
      </c>
      <c r="C42" s="597">
        <v>226700</v>
      </c>
      <c r="D42" s="597">
        <v>159400</v>
      </c>
      <c r="E42" s="597">
        <v>232700</v>
      </c>
      <c r="F42" s="598">
        <v>618800</v>
      </c>
    </row>
    <row r="43" spans="1:6" ht="13.5" customHeight="1" x14ac:dyDescent="0.2">
      <c r="A43" s="595">
        <v>34</v>
      </c>
      <c r="B43" s="596" t="s">
        <v>287</v>
      </c>
      <c r="C43" s="597">
        <v>301400</v>
      </c>
      <c r="D43" s="597">
        <v>224100</v>
      </c>
      <c r="E43" s="597">
        <v>316400</v>
      </c>
      <c r="F43" s="598">
        <v>841900</v>
      </c>
    </row>
    <row r="44" spans="1:6" ht="13.5" customHeight="1" x14ac:dyDescent="0.2">
      <c r="A44" s="595">
        <v>35</v>
      </c>
      <c r="B44" s="596" t="s">
        <v>288</v>
      </c>
      <c r="C44" s="597">
        <v>139500</v>
      </c>
      <c r="D44" s="597">
        <v>264400</v>
      </c>
      <c r="E44" s="597">
        <v>195400</v>
      </c>
      <c r="F44" s="598">
        <v>599300</v>
      </c>
    </row>
    <row r="45" spans="1:6" ht="13.5" customHeight="1" x14ac:dyDescent="0.2">
      <c r="A45" s="595">
        <v>36</v>
      </c>
      <c r="B45" s="596" t="s">
        <v>289</v>
      </c>
      <c r="C45" s="597">
        <v>109100</v>
      </c>
      <c r="D45" s="597">
        <v>157800</v>
      </c>
      <c r="E45" s="597">
        <v>264800</v>
      </c>
      <c r="F45" s="598">
        <v>531700</v>
      </c>
    </row>
    <row r="46" spans="1:6" ht="13.5" customHeight="1" x14ac:dyDescent="0.2">
      <c r="A46" s="595">
        <v>37</v>
      </c>
      <c r="B46" s="596" t="s">
        <v>290</v>
      </c>
      <c r="C46" s="597">
        <v>119300</v>
      </c>
      <c r="D46" s="597">
        <v>159800</v>
      </c>
      <c r="E46" s="597">
        <v>210000</v>
      </c>
      <c r="F46" s="598">
        <v>489100</v>
      </c>
    </row>
    <row r="47" spans="1:6" ht="13.5" customHeight="1" x14ac:dyDescent="0.2">
      <c r="A47" s="595">
        <v>38</v>
      </c>
      <c r="B47" s="596" t="s">
        <v>292</v>
      </c>
      <c r="C47" s="597">
        <v>162800</v>
      </c>
      <c r="D47" s="597">
        <v>145200</v>
      </c>
      <c r="E47" s="597">
        <v>153300</v>
      </c>
      <c r="F47" s="598">
        <v>461300</v>
      </c>
    </row>
    <row r="48" spans="1:6" ht="13.5" customHeight="1" x14ac:dyDescent="0.2">
      <c r="A48" s="595">
        <v>39</v>
      </c>
      <c r="B48" s="596" t="s">
        <v>293</v>
      </c>
      <c r="C48" s="597">
        <v>225900</v>
      </c>
      <c r="D48" s="597">
        <v>175400</v>
      </c>
      <c r="E48" s="597">
        <v>152400</v>
      </c>
      <c r="F48" s="598">
        <v>553700</v>
      </c>
    </row>
    <row r="49" spans="1:6" ht="13.5" customHeight="1" x14ac:dyDescent="0.2">
      <c r="A49" s="595">
        <v>40</v>
      </c>
      <c r="B49" s="596" t="s">
        <v>294</v>
      </c>
      <c r="C49" s="597">
        <v>137300</v>
      </c>
      <c r="D49" s="597">
        <v>128000</v>
      </c>
      <c r="E49" s="597">
        <v>168100</v>
      </c>
      <c r="F49" s="598">
        <v>433400</v>
      </c>
    </row>
    <row r="50" spans="1:6" ht="13.5" customHeight="1" x14ac:dyDescent="0.2">
      <c r="A50" s="595" t="s">
        <v>224</v>
      </c>
      <c r="B50" s="596"/>
      <c r="C50" s="597">
        <v>7678400</v>
      </c>
      <c r="D50" s="597">
        <v>11884800</v>
      </c>
      <c r="E50" s="597">
        <v>8899200</v>
      </c>
      <c r="F50" s="598">
        <v>28462400</v>
      </c>
    </row>
    <row r="51" spans="1:6" ht="13.5" customHeight="1" thickBot="1" x14ac:dyDescent="0.25">
      <c r="A51" s="601" t="s">
        <v>225</v>
      </c>
      <c r="B51" s="602"/>
      <c r="C51" s="657">
        <f>SUM(C15:C50)/2</f>
        <v>10713100</v>
      </c>
      <c r="D51" s="657">
        <f t="shared" ref="D51:F51" si="2">SUM(D15:D50)/2</f>
        <v>15386800</v>
      </c>
      <c r="E51" s="657">
        <f t="shared" si="2"/>
        <v>13978400</v>
      </c>
      <c r="F51" s="658">
        <f t="shared" si="2"/>
        <v>40078300</v>
      </c>
    </row>
    <row r="52" spans="1:6" ht="14.25" customHeight="1" thickBot="1" x14ac:dyDescent="0.25">
      <c r="A52" s="846" t="s">
        <v>226</v>
      </c>
      <c r="B52" s="847"/>
      <c r="C52" s="659">
        <f>SUM(C14,C51)</f>
        <v>171601100</v>
      </c>
      <c r="D52" s="659">
        <f t="shared" ref="D52:F52" si="3">SUM(D14,D51)</f>
        <v>177599400</v>
      </c>
      <c r="E52" s="659">
        <f t="shared" si="3"/>
        <v>160514800</v>
      </c>
      <c r="F52" s="660">
        <f t="shared" si="3"/>
        <v>509715300</v>
      </c>
    </row>
    <row r="53" spans="1:6" ht="14.25" customHeight="1" thickBot="1" x14ac:dyDescent="0.25">
      <c r="A53" s="846" t="s">
        <v>227</v>
      </c>
      <c r="B53" s="847"/>
      <c r="C53" s="609">
        <v>299</v>
      </c>
      <c r="D53" s="609">
        <v>392</v>
      </c>
      <c r="E53" s="609">
        <v>383</v>
      </c>
      <c r="F53" s="610">
        <f>SUM(C53:E53)</f>
        <v>1074</v>
      </c>
    </row>
    <row r="54" spans="1:6" ht="12.75" customHeight="1" x14ac:dyDescent="0.2"/>
    <row r="55" spans="1:6" ht="12.75" customHeight="1" x14ac:dyDescent="0.2"/>
  </sheetData>
  <mergeCells count="3">
    <mergeCell ref="A2:F2"/>
    <mergeCell ref="A52:B52"/>
    <mergeCell ref="A53:B53"/>
  </mergeCells>
  <phoneticPr fontId="3"/>
  <pageMargins left="0.78740157480314965" right="0.78740157480314965" top="0.98425196850393704" bottom="0.98425196850393704" header="0.51181102362204722" footer="0.51181102362204722"/>
  <pageSetup paperSize="9" scale="95" fitToHeight="0" orientation="portrait" horizontalDpi="300" verticalDpi="300" r:id="rId1"/>
  <headerFooter alignWithMargins="0">
    <oddHeader xml:space="preserve">&amp;C&amp;L&amp;RPAGE &amp;P / &amp;N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70"/>
  <sheetViews>
    <sheetView workbookViewId="0"/>
  </sheetViews>
  <sheetFormatPr defaultColWidth="6.90625" defaultRowHeight="13" x14ac:dyDescent="0.2"/>
  <cols>
    <col min="1" max="1" width="4.36328125" style="579" customWidth="1"/>
    <col min="2" max="2" width="29.453125" style="579" bestFit="1" customWidth="1"/>
    <col min="3" max="6" width="15.7265625" style="579" customWidth="1"/>
    <col min="7" max="256" width="6.90625" style="579"/>
    <col min="257" max="257" width="4.36328125" style="579" customWidth="1"/>
    <col min="258" max="258" width="29.453125" style="579" bestFit="1" customWidth="1"/>
    <col min="259" max="262" width="15.7265625" style="579" customWidth="1"/>
    <col min="263" max="512" width="6.90625" style="579"/>
    <col min="513" max="513" width="4.36328125" style="579" customWidth="1"/>
    <col min="514" max="514" width="29.453125" style="579" bestFit="1" customWidth="1"/>
    <col min="515" max="518" width="15.7265625" style="579" customWidth="1"/>
    <col min="519" max="768" width="6.90625" style="579"/>
    <col min="769" max="769" width="4.36328125" style="579" customWidth="1"/>
    <col min="770" max="770" width="29.453125" style="579" bestFit="1" customWidth="1"/>
    <col min="771" max="774" width="15.7265625" style="579" customWidth="1"/>
    <col min="775" max="1024" width="6.90625" style="579"/>
    <col min="1025" max="1025" width="4.36328125" style="579" customWidth="1"/>
    <col min="1026" max="1026" width="29.453125" style="579" bestFit="1" customWidth="1"/>
    <col min="1027" max="1030" width="15.7265625" style="579" customWidth="1"/>
    <col min="1031" max="1280" width="6.90625" style="579"/>
    <col min="1281" max="1281" width="4.36328125" style="579" customWidth="1"/>
    <col min="1282" max="1282" width="29.453125" style="579" bestFit="1" customWidth="1"/>
    <col min="1283" max="1286" width="15.7265625" style="579" customWidth="1"/>
    <col min="1287" max="1536" width="6.90625" style="579"/>
    <col min="1537" max="1537" width="4.36328125" style="579" customWidth="1"/>
    <col min="1538" max="1538" width="29.453125" style="579" bestFit="1" customWidth="1"/>
    <col min="1539" max="1542" width="15.7265625" style="579" customWidth="1"/>
    <col min="1543" max="1792" width="6.90625" style="579"/>
    <col min="1793" max="1793" width="4.36328125" style="579" customWidth="1"/>
    <col min="1794" max="1794" width="29.453125" style="579" bestFit="1" customWidth="1"/>
    <col min="1795" max="1798" width="15.7265625" style="579" customWidth="1"/>
    <col min="1799" max="2048" width="6.90625" style="579"/>
    <col min="2049" max="2049" width="4.36328125" style="579" customWidth="1"/>
    <col min="2050" max="2050" width="29.453125" style="579" bestFit="1" customWidth="1"/>
    <col min="2051" max="2054" width="15.7265625" style="579" customWidth="1"/>
    <col min="2055" max="2304" width="6.90625" style="579"/>
    <col min="2305" max="2305" width="4.36328125" style="579" customWidth="1"/>
    <col min="2306" max="2306" width="29.453125" style="579" bestFit="1" customWidth="1"/>
    <col min="2307" max="2310" width="15.7265625" style="579" customWidth="1"/>
    <col min="2311" max="2560" width="6.90625" style="579"/>
    <col min="2561" max="2561" width="4.36328125" style="579" customWidth="1"/>
    <col min="2562" max="2562" width="29.453125" style="579" bestFit="1" customWidth="1"/>
    <col min="2563" max="2566" width="15.7265625" style="579" customWidth="1"/>
    <col min="2567" max="2816" width="6.90625" style="579"/>
    <col min="2817" max="2817" width="4.36328125" style="579" customWidth="1"/>
    <col min="2818" max="2818" width="29.453125" style="579" bestFit="1" customWidth="1"/>
    <col min="2819" max="2822" width="15.7265625" style="579" customWidth="1"/>
    <col min="2823" max="3072" width="6.90625" style="579"/>
    <col min="3073" max="3073" width="4.36328125" style="579" customWidth="1"/>
    <col min="3074" max="3074" width="29.453125" style="579" bestFit="1" customWidth="1"/>
    <col min="3075" max="3078" width="15.7265625" style="579" customWidth="1"/>
    <col min="3079" max="3328" width="6.90625" style="579"/>
    <col min="3329" max="3329" width="4.36328125" style="579" customWidth="1"/>
    <col min="3330" max="3330" width="29.453125" style="579" bestFit="1" customWidth="1"/>
    <col min="3331" max="3334" width="15.7265625" style="579" customWidth="1"/>
    <col min="3335" max="3584" width="6.90625" style="579"/>
    <col min="3585" max="3585" width="4.36328125" style="579" customWidth="1"/>
    <col min="3586" max="3586" width="29.453125" style="579" bestFit="1" customWidth="1"/>
    <col min="3587" max="3590" width="15.7265625" style="579" customWidth="1"/>
    <col min="3591" max="3840" width="6.90625" style="579"/>
    <col min="3841" max="3841" width="4.36328125" style="579" customWidth="1"/>
    <col min="3842" max="3842" width="29.453125" style="579" bestFit="1" customWidth="1"/>
    <col min="3843" max="3846" width="15.7265625" style="579" customWidth="1"/>
    <col min="3847" max="4096" width="6.90625" style="579"/>
    <col min="4097" max="4097" width="4.36328125" style="579" customWidth="1"/>
    <col min="4098" max="4098" width="29.453125" style="579" bestFit="1" customWidth="1"/>
    <col min="4099" max="4102" width="15.7265625" style="579" customWidth="1"/>
    <col min="4103" max="4352" width="6.90625" style="579"/>
    <col min="4353" max="4353" width="4.36328125" style="579" customWidth="1"/>
    <col min="4354" max="4354" width="29.453125" style="579" bestFit="1" customWidth="1"/>
    <col min="4355" max="4358" width="15.7265625" style="579" customWidth="1"/>
    <col min="4359" max="4608" width="6.90625" style="579"/>
    <col min="4609" max="4609" width="4.36328125" style="579" customWidth="1"/>
    <col min="4610" max="4610" width="29.453125" style="579" bestFit="1" customWidth="1"/>
    <col min="4611" max="4614" width="15.7265625" style="579" customWidth="1"/>
    <col min="4615" max="4864" width="6.90625" style="579"/>
    <col min="4865" max="4865" width="4.36328125" style="579" customWidth="1"/>
    <col min="4866" max="4866" width="29.453125" style="579" bestFit="1" customWidth="1"/>
    <col min="4867" max="4870" width="15.7265625" style="579" customWidth="1"/>
    <col min="4871" max="5120" width="6.90625" style="579"/>
    <col min="5121" max="5121" width="4.36328125" style="579" customWidth="1"/>
    <col min="5122" max="5122" width="29.453125" style="579" bestFit="1" customWidth="1"/>
    <col min="5123" max="5126" width="15.7265625" style="579" customWidth="1"/>
    <col min="5127" max="5376" width="6.90625" style="579"/>
    <col min="5377" max="5377" width="4.36328125" style="579" customWidth="1"/>
    <col min="5378" max="5378" width="29.453125" style="579" bestFit="1" customWidth="1"/>
    <col min="5379" max="5382" width="15.7265625" style="579" customWidth="1"/>
    <col min="5383" max="5632" width="6.90625" style="579"/>
    <col min="5633" max="5633" width="4.36328125" style="579" customWidth="1"/>
    <col min="5634" max="5634" width="29.453125" style="579" bestFit="1" customWidth="1"/>
    <col min="5635" max="5638" width="15.7265625" style="579" customWidth="1"/>
    <col min="5639" max="5888" width="6.90625" style="579"/>
    <col min="5889" max="5889" width="4.36328125" style="579" customWidth="1"/>
    <col min="5890" max="5890" width="29.453125" style="579" bestFit="1" customWidth="1"/>
    <col min="5891" max="5894" width="15.7265625" style="579" customWidth="1"/>
    <col min="5895" max="6144" width="6.90625" style="579"/>
    <col min="6145" max="6145" width="4.36328125" style="579" customWidth="1"/>
    <col min="6146" max="6146" width="29.453125" style="579" bestFit="1" customWidth="1"/>
    <col min="6147" max="6150" width="15.7265625" style="579" customWidth="1"/>
    <col min="6151" max="6400" width="6.90625" style="579"/>
    <col min="6401" max="6401" width="4.36328125" style="579" customWidth="1"/>
    <col min="6402" max="6402" width="29.453125" style="579" bestFit="1" customWidth="1"/>
    <col min="6403" max="6406" width="15.7265625" style="579" customWidth="1"/>
    <col min="6407" max="6656" width="6.90625" style="579"/>
    <col min="6657" max="6657" width="4.36328125" style="579" customWidth="1"/>
    <col min="6658" max="6658" width="29.453125" style="579" bestFit="1" customWidth="1"/>
    <col min="6659" max="6662" width="15.7265625" style="579" customWidth="1"/>
    <col min="6663" max="6912" width="6.90625" style="579"/>
    <col min="6913" max="6913" width="4.36328125" style="579" customWidth="1"/>
    <col min="6914" max="6914" width="29.453125" style="579" bestFit="1" customWidth="1"/>
    <col min="6915" max="6918" width="15.7265625" style="579" customWidth="1"/>
    <col min="6919" max="7168" width="6.90625" style="579"/>
    <col min="7169" max="7169" width="4.36328125" style="579" customWidth="1"/>
    <col min="7170" max="7170" width="29.453125" style="579" bestFit="1" customWidth="1"/>
    <col min="7171" max="7174" width="15.7265625" style="579" customWidth="1"/>
    <col min="7175" max="7424" width="6.90625" style="579"/>
    <col min="7425" max="7425" width="4.36328125" style="579" customWidth="1"/>
    <col min="7426" max="7426" width="29.453125" style="579" bestFit="1" customWidth="1"/>
    <col min="7427" max="7430" width="15.7265625" style="579" customWidth="1"/>
    <col min="7431" max="7680" width="6.90625" style="579"/>
    <col min="7681" max="7681" width="4.36328125" style="579" customWidth="1"/>
    <col min="7682" max="7682" width="29.453125" style="579" bestFit="1" customWidth="1"/>
    <col min="7683" max="7686" width="15.7265625" style="579" customWidth="1"/>
    <col min="7687" max="7936" width="6.90625" style="579"/>
    <col min="7937" max="7937" width="4.36328125" style="579" customWidth="1"/>
    <col min="7938" max="7938" width="29.453125" style="579" bestFit="1" customWidth="1"/>
    <col min="7939" max="7942" width="15.7265625" style="579" customWidth="1"/>
    <col min="7943" max="8192" width="6.90625" style="579"/>
    <col min="8193" max="8193" width="4.36328125" style="579" customWidth="1"/>
    <col min="8194" max="8194" width="29.453125" style="579" bestFit="1" customWidth="1"/>
    <col min="8195" max="8198" width="15.7265625" style="579" customWidth="1"/>
    <col min="8199" max="8448" width="6.90625" style="579"/>
    <col min="8449" max="8449" width="4.36328125" style="579" customWidth="1"/>
    <col min="8450" max="8450" width="29.453125" style="579" bestFit="1" customWidth="1"/>
    <col min="8451" max="8454" width="15.7265625" style="579" customWidth="1"/>
    <col min="8455" max="8704" width="6.90625" style="579"/>
    <col min="8705" max="8705" width="4.36328125" style="579" customWidth="1"/>
    <col min="8706" max="8706" width="29.453125" style="579" bestFit="1" customWidth="1"/>
    <col min="8707" max="8710" width="15.7265625" style="579" customWidth="1"/>
    <col min="8711" max="8960" width="6.90625" style="579"/>
    <col min="8961" max="8961" width="4.36328125" style="579" customWidth="1"/>
    <col min="8962" max="8962" width="29.453125" style="579" bestFit="1" customWidth="1"/>
    <col min="8963" max="8966" width="15.7265625" style="579" customWidth="1"/>
    <col min="8967" max="9216" width="6.90625" style="579"/>
    <col min="9217" max="9217" width="4.36328125" style="579" customWidth="1"/>
    <col min="9218" max="9218" width="29.453125" style="579" bestFit="1" customWidth="1"/>
    <col min="9219" max="9222" width="15.7265625" style="579" customWidth="1"/>
    <col min="9223" max="9472" width="6.90625" style="579"/>
    <col min="9473" max="9473" width="4.36328125" style="579" customWidth="1"/>
    <col min="9474" max="9474" width="29.453125" style="579" bestFit="1" customWidth="1"/>
    <col min="9475" max="9478" width="15.7265625" style="579" customWidth="1"/>
    <col min="9479" max="9728" width="6.90625" style="579"/>
    <col min="9729" max="9729" width="4.36328125" style="579" customWidth="1"/>
    <col min="9730" max="9730" width="29.453125" style="579" bestFit="1" customWidth="1"/>
    <col min="9731" max="9734" width="15.7265625" style="579" customWidth="1"/>
    <col min="9735" max="9984" width="6.90625" style="579"/>
    <col min="9985" max="9985" width="4.36328125" style="579" customWidth="1"/>
    <col min="9986" max="9986" width="29.453125" style="579" bestFit="1" customWidth="1"/>
    <col min="9987" max="9990" width="15.7265625" style="579" customWidth="1"/>
    <col min="9991" max="10240" width="6.90625" style="579"/>
    <col min="10241" max="10241" width="4.36328125" style="579" customWidth="1"/>
    <col min="10242" max="10242" width="29.453125" style="579" bestFit="1" customWidth="1"/>
    <col min="10243" max="10246" width="15.7265625" style="579" customWidth="1"/>
    <col min="10247" max="10496" width="6.90625" style="579"/>
    <col min="10497" max="10497" width="4.36328125" style="579" customWidth="1"/>
    <col min="10498" max="10498" width="29.453125" style="579" bestFit="1" customWidth="1"/>
    <col min="10499" max="10502" width="15.7265625" style="579" customWidth="1"/>
    <col min="10503" max="10752" width="6.90625" style="579"/>
    <col min="10753" max="10753" width="4.36328125" style="579" customWidth="1"/>
    <col min="10754" max="10754" width="29.453125" style="579" bestFit="1" customWidth="1"/>
    <col min="10755" max="10758" width="15.7265625" style="579" customWidth="1"/>
    <col min="10759" max="11008" width="6.90625" style="579"/>
    <col min="11009" max="11009" width="4.36328125" style="579" customWidth="1"/>
    <col min="11010" max="11010" width="29.453125" style="579" bestFit="1" customWidth="1"/>
    <col min="11011" max="11014" width="15.7265625" style="579" customWidth="1"/>
    <col min="11015" max="11264" width="6.90625" style="579"/>
    <col min="11265" max="11265" width="4.36328125" style="579" customWidth="1"/>
    <col min="11266" max="11266" width="29.453125" style="579" bestFit="1" customWidth="1"/>
    <col min="11267" max="11270" width="15.7265625" style="579" customWidth="1"/>
    <col min="11271" max="11520" width="6.90625" style="579"/>
    <col min="11521" max="11521" width="4.36328125" style="579" customWidth="1"/>
    <col min="11522" max="11522" width="29.453125" style="579" bestFit="1" customWidth="1"/>
    <col min="11523" max="11526" width="15.7265625" style="579" customWidth="1"/>
    <col min="11527" max="11776" width="6.90625" style="579"/>
    <col min="11777" max="11777" width="4.36328125" style="579" customWidth="1"/>
    <col min="11778" max="11778" width="29.453125" style="579" bestFit="1" customWidth="1"/>
    <col min="11779" max="11782" width="15.7265625" style="579" customWidth="1"/>
    <col min="11783" max="12032" width="6.90625" style="579"/>
    <col min="12033" max="12033" width="4.36328125" style="579" customWidth="1"/>
    <col min="12034" max="12034" width="29.453125" style="579" bestFit="1" customWidth="1"/>
    <col min="12035" max="12038" width="15.7265625" style="579" customWidth="1"/>
    <col min="12039" max="12288" width="6.90625" style="579"/>
    <col min="12289" max="12289" width="4.36328125" style="579" customWidth="1"/>
    <col min="12290" max="12290" width="29.453125" style="579" bestFit="1" customWidth="1"/>
    <col min="12291" max="12294" width="15.7265625" style="579" customWidth="1"/>
    <col min="12295" max="12544" width="6.90625" style="579"/>
    <col min="12545" max="12545" width="4.36328125" style="579" customWidth="1"/>
    <col min="12546" max="12546" width="29.453125" style="579" bestFit="1" customWidth="1"/>
    <col min="12547" max="12550" width="15.7265625" style="579" customWidth="1"/>
    <col min="12551" max="12800" width="6.90625" style="579"/>
    <col min="12801" max="12801" width="4.36328125" style="579" customWidth="1"/>
    <col min="12802" max="12802" width="29.453125" style="579" bestFit="1" customWidth="1"/>
    <col min="12803" max="12806" width="15.7265625" style="579" customWidth="1"/>
    <col min="12807" max="13056" width="6.90625" style="579"/>
    <col min="13057" max="13057" width="4.36328125" style="579" customWidth="1"/>
    <col min="13058" max="13058" width="29.453125" style="579" bestFit="1" customWidth="1"/>
    <col min="13059" max="13062" width="15.7265625" style="579" customWidth="1"/>
    <col min="13063" max="13312" width="6.90625" style="579"/>
    <col min="13313" max="13313" width="4.36328125" style="579" customWidth="1"/>
    <col min="13314" max="13314" width="29.453125" style="579" bestFit="1" customWidth="1"/>
    <col min="13315" max="13318" width="15.7265625" style="579" customWidth="1"/>
    <col min="13319" max="13568" width="6.90625" style="579"/>
    <col min="13569" max="13569" width="4.36328125" style="579" customWidth="1"/>
    <col min="13570" max="13570" width="29.453125" style="579" bestFit="1" customWidth="1"/>
    <col min="13571" max="13574" width="15.7265625" style="579" customWidth="1"/>
    <col min="13575" max="13824" width="6.90625" style="579"/>
    <col min="13825" max="13825" width="4.36328125" style="579" customWidth="1"/>
    <col min="13826" max="13826" width="29.453125" style="579" bestFit="1" customWidth="1"/>
    <col min="13827" max="13830" width="15.7265625" style="579" customWidth="1"/>
    <col min="13831" max="14080" width="6.90625" style="579"/>
    <col min="14081" max="14081" width="4.36328125" style="579" customWidth="1"/>
    <col min="14082" max="14082" width="29.453125" style="579" bestFit="1" customWidth="1"/>
    <col min="14083" max="14086" width="15.7265625" style="579" customWidth="1"/>
    <col min="14087" max="14336" width="6.90625" style="579"/>
    <col min="14337" max="14337" width="4.36328125" style="579" customWidth="1"/>
    <col min="14338" max="14338" width="29.453125" style="579" bestFit="1" customWidth="1"/>
    <col min="14339" max="14342" width="15.7265625" style="579" customWidth="1"/>
    <col min="14343" max="14592" width="6.90625" style="579"/>
    <col min="14593" max="14593" width="4.36328125" style="579" customWidth="1"/>
    <col min="14594" max="14594" width="29.453125" style="579" bestFit="1" customWidth="1"/>
    <col min="14595" max="14598" width="15.7265625" style="579" customWidth="1"/>
    <col min="14599" max="14848" width="6.90625" style="579"/>
    <col min="14849" max="14849" width="4.36328125" style="579" customWidth="1"/>
    <col min="14850" max="14850" width="29.453125" style="579" bestFit="1" customWidth="1"/>
    <col min="14851" max="14854" width="15.7265625" style="579" customWidth="1"/>
    <col min="14855" max="15104" width="6.90625" style="579"/>
    <col min="15105" max="15105" width="4.36328125" style="579" customWidth="1"/>
    <col min="15106" max="15106" width="29.453125" style="579" bestFit="1" customWidth="1"/>
    <col min="15107" max="15110" width="15.7265625" style="579" customWidth="1"/>
    <col min="15111" max="15360" width="6.90625" style="579"/>
    <col min="15361" max="15361" width="4.36328125" style="579" customWidth="1"/>
    <col min="15362" max="15362" width="29.453125" style="579" bestFit="1" customWidth="1"/>
    <col min="15363" max="15366" width="15.7265625" style="579" customWidth="1"/>
    <col min="15367" max="15616" width="6.90625" style="579"/>
    <col min="15617" max="15617" width="4.36328125" style="579" customWidth="1"/>
    <col min="15618" max="15618" width="29.453125" style="579" bestFit="1" customWidth="1"/>
    <col min="15619" max="15622" width="15.7265625" style="579" customWidth="1"/>
    <col min="15623" max="15872" width="6.90625" style="579"/>
    <col min="15873" max="15873" width="4.36328125" style="579" customWidth="1"/>
    <col min="15874" max="15874" width="29.453125" style="579" bestFit="1" customWidth="1"/>
    <col min="15875" max="15878" width="15.7265625" style="579" customWidth="1"/>
    <col min="15879" max="16128" width="6.90625" style="579"/>
    <col min="16129" max="16129" width="4.36328125" style="579" customWidth="1"/>
    <col min="16130" max="16130" width="29.453125" style="579" bestFit="1" customWidth="1"/>
    <col min="16131" max="16134" width="15.7265625" style="579" customWidth="1"/>
    <col min="16135" max="16384" width="6.90625" style="579"/>
  </cols>
  <sheetData>
    <row r="1" spans="1:6" ht="13.5" customHeight="1" x14ac:dyDescent="0.2">
      <c r="A1" s="576"/>
      <c r="B1" s="577"/>
      <c r="C1" s="577"/>
      <c r="D1" s="577"/>
      <c r="E1" s="577"/>
      <c r="F1" s="578" t="s">
        <v>321</v>
      </c>
    </row>
    <row r="2" spans="1:6" ht="18" customHeight="1" thickBot="1" x14ac:dyDescent="0.25">
      <c r="A2" s="845" t="s">
        <v>322</v>
      </c>
      <c r="B2" s="845"/>
      <c r="C2" s="845"/>
      <c r="D2" s="845"/>
      <c r="E2" s="845"/>
      <c r="F2" s="845"/>
    </row>
    <row r="3" spans="1:6" ht="13.5" customHeight="1" x14ac:dyDescent="0.2">
      <c r="A3" s="580" t="s">
        <v>179</v>
      </c>
      <c r="B3" s="581" t="s">
        <v>180</v>
      </c>
      <c r="C3" s="581" t="s">
        <v>181</v>
      </c>
      <c r="D3" s="581" t="s">
        <v>182</v>
      </c>
      <c r="E3" s="581" t="s">
        <v>183</v>
      </c>
      <c r="F3" s="582" t="s">
        <v>184</v>
      </c>
    </row>
    <row r="4" spans="1:6" ht="13.5" customHeight="1" x14ac:dyDescent="0.2">
      <c r="A4" s="583"/>
      <c r="B4" s="584" t="s">
        <v>185</v>
      </c>
      <c r="C4" s="585" t="s">
        <v>323</v>
      </c>
      <c r="D4" s="585" t="s">
        <v>324</v>
      </c>
      <c r="E4" s="585" t="s">
        <v>325</v>
      </c>
      <c r="F4" s="586"/>
    </row>
    <row r="5" spans="1:6" ht="14.25" customHeight="1" thickBot="1" x14ac:dyDescent="0.25">
      <c r="A5" s="587"/>
      <c r="B5" s="588" t="s">
        <v>189</v>
      </c>
      <c r="C5" s="589" t="s">
        <v>190</v>
      </c>
      <c r="D5" s="588" t="s">
        <v>190</v>
      </c>
      <c r="E5" s="588" t="s">
        <v>190</v>
      </c>
      <c r="F5" s="590" t="s">
        <v>190</v>
      </c>
    </row>
    <row r="6" spans="1:6" ht="13.5" customHeight="1" thickTop="1" x14ac:dyDescent="0.2">
      <c r="A6" s="591">
        <v>1</v>
      </c>
      <c r="B6" s="592" t="s">
        <v>191</v>
      </c>
      <c r="C6" s="593">
        <v>3684800</v>
      </c>
      <c r="D6" s="593">
        <v>3173200</v>
      </c>
      <c r="E6" s="593">
        <v>5209800</v>
      </c>
      <c r="F6" s="594">
        <v>12067800</v>
      </c>
    </row>
    <row r="7" spans="1:6" ht="13.5" customHeight="1" x14ac:dyDescent="0.2">
      <c r="A7" s="595">
        <v>2</v>
      </c>
      <c r="B7" s="596" t="s">
        <v>192</v>
      </c>
      <c r="C7" s="597">
        <v>31063400</v>
      </c>
      <c r="D7" s="597">
        <v>33843400</v>
      </c>
      <c r="E7" s="597">
        <v>42569500</v>
      </c>
      <c r="F7" s="598">
        <v>107476300</v>
      </c>
    </row>
    <row r="8" spans="1:6" ht="13.5" customHeight="1" x14ac:dyDescent="0.2">
      <c r="A8" s="595">
        <v>3</v>
      </c>
      <c r="B8" s="596" t="s">
        <v>193</v>
      </c>
      <c r="C8" s="597">
        <v>41974700</v>
      </c>
      <c r="D8" s="597">
        <v>32378700</v>
      </c>
      <c r="E8" s="597">
        <v>36630300</v>
      </c>
      <c r="F8" s="598">
        <v>110983700</v>
      </c>
    </row>
    <row r="9" spans="1:6" ht="13.5" customHeight="1" x14ac:dyDescent="0.2">
      <c r="A9" s="595">
        <v>4</v>
      </c>
      <c r="B9" s="596" t="s">
        <v>194</v>
      </c>
      <c r="C9" s="597">
        <f>34668200-C10</f>
        <v>34123400</v>
      </c>
      <c r="D9" s="597">
        <f>29496700-D10</f>
        <v>28987600</v>
      </c>
      <c r="E9" s="597">
        <f>31402500-E10</f>
        <v>30649400</v>
      </c>
      <c r="F9" s="598">
        <f>95567400-F10</f>
        <v>93760400</v>
      </c>
    </row>
    <row r="10" spans="1:6" ht="13.5" customHeight="1" x14ac:dyDescent="0.2">
      <c r="A10" s="595"/>
      <c r="B10" s="596" t="s">
        <v>326</v>
      </c>
      <c r="C10" s="597">
        <v>544800</v>
      </c>
      <c r="D10" s="597">
        <v>509100</v>
      </c>
      <c r="E10" s="597">
        <v>753100</v>
      </c>
      <c r="F10" s="598">
        <f>SUM(C10:E10)</f>
        <v>1807000</v>
      </c>
    </row>
    <row r="11" spans="1:6" ht="13.5" customHeight="1" x14ac:dyDescent="0.2">
      <c r="A11" s="595">
        <v>5</v>
      </c>
      <c r="B11" s="596" t="s">
        <v>196</v>
      </c>
      <c r="C11" s="597">
        <v>26267500</v>
      </c>
      <c r="D11" s="597">
        <v>22978200</v>
      </c>
      <c r="E11" s="597">
        <v>21072600</v>
      </c>
      <c r="F11" s="598">
        <v>70318300</v>
      </c>
    </row>
    <row r="12" spans="1:6" ht="13.5" customHeight="1" x14ac:dyDescent="0.2">
      <c r="A12" s="595">
        <v>6</v>
      </c>
      <c r="B12" s="596" t="s">
        <v>197</v>
      </c>
      <c r="C12" s="597">
        <v>92531600</v>
      </c>
      <c r="D12" s="597">
        <v>56754400</v>
      </c>
      <c r="E12" s="597">
        <v>60188600</v>
      </c>
      <c r="F12" s="598">
        <v>209474600</v>
      </c>
    </row>
    <row r="13" spans="1:6" ht="13.5" customHeight="1" x14ac:dyDescent="0.2">
      <c r="A13" s="595" t="s">
        <v>198</v>
      </c>
      <c r="B13" s="596"/>
      <c r="C13" s="597">
        <v>226505400</v>
      </c>
      <c r="D13" s="597">
        <v>175451400</v>
      </c>
      <c r="E13" s="597">
        <v>191863500</v>
      </c>
      <c r="F13" s="598">
        <v>593820300</v>
      </c>
    </row>
    <row r="14" spans="1:6" ht="13.5" customHeight="1" thickBot="1" x14ac:dyDescent="0.25">
      <c r="A14" s="601" t="s">
        <v>199</v>
      </c>
      <c r="B14" s="602"/>
      <c r="C14" s="603">
        <v>230190200</v>
      </c>
      <c r="D14" s="603">
        <v>178624600</v>
      </c>
      <c r="E14" s="603">
        <v>197073300</v>
      </c>
      <c r="F14" s="604">
        <v>605888100</v>
      </c>
    </row>
    <row r="15" spans="1:6" ht="13.5" customHeight="1" x14ac:dyDescent="0.2">
      <c r="A15" s="605">
        <v>7</v>
      </c>
      <c r="B15" s="606" t="s">
        <v>301</v>
      </c>
      <c r="C15" s="607">
        <v>468300</v>
      </c>
      <c r="D15" s="607">
        <v>458800</v>
      </c>
      <c r="E15" s="607">
        <v>512500</v>
      </c>
      <c r="F15" s="608">
        <v>1439600</v>
      </c>
    </row>
    <row r="16" spans="1:6" ht="13.5" customHeight="1" x14ac:dyDescent="0.2">
      <c r="A16" s="595">
        <v>8</v>
      </c>
      <c r="B16" s="596" t="s">
        <v>200</v>
      </c>
      <c r="C16" s="597">
        <v>1847000</v>
      </c>
      <c r="D16" s="597">
        <v>1495500</v>
      </c>
      <c r="E16" s="597">
        <v>1947600</v>
      </c>
      <c r="F16" s="598">
        <v>5290100</v>
      </c>
    </row>
    <row r="17" spans="1:6" ht="13.5" customHeight="1" x14ac:dyDescent="0.2">
      <c r="A17" s="595">
        <v>9</v>
      </c>
      <c r="B17" s="596" t="s">
        <v>201</v>
      </c>
      <c r="C17" s="597">
        <v>1099900</v>
      </c>
      <c r="D17" s="597">
        <v>885400</v>
      </c>
      <c r="E17" s="597">
        <v>1273600</v>
      </c>
      <c r="F17" s="598">
        <v>3258900</v>
      </c>
    </row>
    <row r="18" spans="1:6" ht="13.5" customHeight="1" x14ac:dyDescent="0.2">
      <c r="A18" s="595">
        <v>10</v>
      </c>
      <c r="B18" s="596" t="s">
        <v>202</v>
      </c>
      <c r="C18" s="597">
        <v>87800</v>
      </c>
      <c r="D18" s="597">
        <v>132600</v>
      </c>
      <c r="E18" s="597">
        <v>116200</v>
      </c>
      <c r="F18" s="598">
        <v>336600</v>
      </c>
    </row>
    <row r="19" spans="1:6" ht="13.5" customHeight="1" x14ac:dyDescent="0.2">
      <c r="A19" s="595">
        <v>11</v>
      </c>
      <c r="B19" s="596" t="s">
        <v>250</v>
      </c>
      <c r="C19" s="597">
        <v>1296800</v>
      </c>
      <c r="D19" s="597">
        <v>1126900</v>
      </c>
      <c r="E19" s="597">
        <v>1006400</v>
      </c>
      <c r="F19" s="598">
        <v>3430100</v>
      </c>
    </row>
    <row r="20" spans="1:6" ht="13.5" customHeight="1" thickBot="1" x14ac:dyDescent="0.25">
      <c r="A20" s="601" t="s">
        <v>203</v>
      </c>
      <c r="B20" s="602"/>
      <c r="C20" s="603">
        <v>4799800</v>
      </c>
      <c r="D20" s="603">
        <v>4099200</v>
      </c>
      <c r="E20" s="603">
        <v>4856300</v>
      </c>
      <c r="F20" s="604">
        <v>13755300</v>
      </c>
    </row>
    <row r="21" spans="1:6" ht="13.5" customHeight="1" x14ac:dyDescent="0.2">
      <c r="A21" s="605">
        <v>12</v>
      </c>
      <c r="B21" s="606" t="s">
        <v>204</v>
      </c>
      <c r="C21" s="607">
        <v>72000</v>
      </c>
      <c r="D21" s="607">
        <v>43500</v>
      </c>
      <c r="E21" s="607">
        <v>141100</v>
      </c>
      <c r="F21" s="608">
        <v>256600</v>
      </c>
    </row>
    <row r="22" spans="1:6" ht="13.5" customHeight="1" x14ac:dyDescent="0.2">
      <c r="A22" s="595">
        <v>13</v>
      </c>
      <c r="B22" s="596" t="s">
        <v>252</v>
      </c>
      <c r="C22" s="597">
        <v>532200</v>
      </c>
      <c r="D22" s="597">
        <v>521900</v>
      </c>
      <c r="E22" s="597">
        <v>285300</v>
      </c>
      <c r="F22" s="598">
        <v>1339400</v>
      </c>
    </row>
    <row r="23" spans="1:6" ht="13.5" customHeight="1" x14ac:dyDescent="0.2">
      <c r="A23" s="595">
        <v>14</v>
      </c>
      <c r="B23" s="596" t="s">
        <v>205</v>
      </c>
      <c r="C23" s="597">
        <v>65200</v>
      </c>
      <c r="D23" s="597">
        <v>83400</v>
      </c>
      <c r="E23" s="597">
        <v>221100</v>
      </c>
      <c r="F23" s="598">
        <v>369700</v>
      </c>
    </row>
    <row r="24" spans="1:6" ht="13.5" customHeight="1" x14ac:dyDescent="0.2">
      <c r="A24" s="595">
        <v>15</v>
      </c>
      <c r="B24" s="596" t="s">
        <v>327</v>
      </c>
      <c r="C24" s="597">
        <v>66300</v>
      </c>
      <c r="D24" s="597">
        <v>209400</v>
      </c>
      <c r="E24" s="597">
        <v>181500</v>
      </c>
      <c r="F24" s="598">
        <v>457200</v>
      </c>
    </row>
    <row r="25" spans="1:6" ht="13.5" customHeight="1" x14ac:dyDescent="0.2">
      <c r="A25" s="595">
        <v>16</v>
      </c>
      <c r="B25" s="596" t="s">
        <v>206</v>
      </c>
      <c r="C25" s="597">
        <v>113000</v>
      </c>
      <c r="D25" s="597">
        <v>204500</v>
      </c>
      <c r="E25" s="597">
        <v>281800</v>
      </c>
      <c r="F25" s="598">
        <v>599300</v>
      </c>
    </row>
    <row r="26" spans="1:6" ht="13.5" customHeight="1" x14ac:dyDescent="0.2">
      <c r="A26" s="595">
        <v>17</v>
      </c>
      <c r="B26" s="596" t="s">
        <v>207</v>
      </c>
      <c r="C26" s="597">
        <v>1159700</v>
      </c>
      <c r="D26" s="597">
        <v>1020700</v>
      </c>
      <c r="E26" s="597">
        <v>1507000</v>
      </c>
      <c r="F26" s="598">
        <v>3687400</v>
      </c>
    </row>
    <row r="27" spans="1:6" ht="13.5" customHeight="1" x14ac:dyDescent="0.2">
      <c r="A27" s="595">
        <v>18</v>
      </c>
      <c r="B27" s="596" t="s">
        <v>262</v>
      </c>
      <c r="C27" s="597">
        <v>507700</v>
      </c>
      <c r="D27" s="597">
        <v>445000</v>
      </c>
      <c r="E27" s="597">
        <v>569300</v>
      </c>
      <c r="F27" s="598">
        <v>1522000</v>
      </c>
    </row>
    <row r="28" spans="1:6" ht="13.5" customHeight="1" x14ac:dyDescent="0.2">
      <c r="A28" s="595">
        <v>19</v>
      </c>
      <c r="B28" s="596" t="s">
        <v>208</v>
      </c>
      <c r="C28" s="597">
        <v>1028300</v>
      </c>
      <c r="D28" s="597">
        <v>1086500</v>
      </c>
      <c r="E28" s="597">
        <v>1341500</v>
      </c>
      <c r="F28" s="598">
        <v>3456300</v>
      </c>
    </row>
    <row r="29" spans="1:6" ht="13.5" customHeight="1" x14ac:dyDescent="0.2">
      <c r="A29" s="595">
        <v>20</v>
      </c>
      <c r="B29" s="596" t="s">
        <v>209</v>
      </c>
      <c r="C29" s="597">
        <v>116300</v>
      </c>
      <c r="D29" s="597">
        <v>181800</v>
      </c>
      <c r="E29" s="597">
        <v>137700</v>
      </c>
      <c r="F29" s="598">
        <v>435800</v>
      </c>
    </row>
    <row r="30" spans="1:6" ht="13.5" customHeight="1" x14ac:dyDescent="0.2">
      <c r="A30" s="595">
        <v>21</v>
      </c>
      <c r="B30" s="596" t="s">
        <v>263</v>
      </c>
      <c r="C30" s="597">
        <v>782500</v>
      </c>
      <c r="D30" s="597">
        <v>568100</v>
      </c>
      <c r="E30" s="597">
        <v>776700</v>
      </c>
      <c r="F30" s="598">
        <v>2127300</v>
      </c>
    </row>
    <row r="31" spans="1:6" ht="13.5" customHeight="1" x14ac:dyDescent="0.2">
      <c r="A31" s="595">
        <v>22</v>
      </c>
      <c r="B31" s="596" t="s">
        <v>264</v>
      </c>
      <c r="C31" s="597">
        <v>198000</v>
      </c>
      <c r="D31" s="597">
        <v>192900</v>
      </c>
      <c r="E31" s="597">
        <v>311100</v>
      </c>
      <c r="F31" s="598">
        <v>702000</v>
      </c>
    </row>
    <row r="32" spans="1:6" ht="13.5" customHeight="1" x14ac:dyDescent="0.2">
      <c r="A32" s="595">
        <v>23</v>
      </c>
      <c r="B32" s="596" t="s">
        <v>210</v>
      </c>
      <c r="C32" s="597">
        <v>3302700</v>
      </c>
      <c r="D32" s="597">
        <v>2906000</v>
      </c>
      <c r="E32" s="597">
        <v>2288100</v>
      </c>
      <c r="F32" s="598">
        <v>8496800</v>
      </c>
    </row>
    <row r="33" spans="1:6" ht="13.5" customHeight="1" x14ac:dyDescent="0.2">
      <c r="A33" s="595">
        <v>24</v>
      </c>
      <c r="B33" s="596" t="s">
        <v>265</v>
      </c>
      <c r="C33" s="597">
        <v>419900</v>
      </c>
      <c r="D33" s="597">
        <v>225400</v>
      </c>
      <c r="E33" s="597">
        <v>333000</v>
      </c>
      <c r="F33" s="598">
        <v>978300</v>
      </c>
    </row>
    <row r="34" spans="1:6" ht="13.5" customHeight="1" x14ac:dyDescent="0.2">
      <c r="A34" s="595">
        <v>25</v>
      </c>
      <c r="B34" s="596" t="s">
        <v>266</v>
      </c>
      <c r="C34" s="597">
        <v>116900</v>
      </c>
      <c r="D34" s="597">
        <v>473400</v>
      </c>
      <c r="E34" s="597">
        <v>616500</v>
      </c>
      <c r="F34" s="598">
        <v>1206800</v>
      </c>
    </row>
    <row r="35" spans="1:6" ht="13.5" customHeight="1" x14ac:dyDescent="0.2">
      <c r="A35" s="595">
        <v>26</v>
      </c>
      <c r="B35" s="596" t="s">
        <v>268</v>
      </c>
      <c r="C35" s="597">
        <v>526500</v>
      </c>
      <c r="D35" s="597">
        <v>531800</v>
      </c>
      <c r="E35" s="597">
        <v>696900</v>
      </c>
      <c r="F35" s="598">
        <v>1755200</v>
      </c>
    </row>
    <row r="36" spans="1:6" ht="13.5" customHeight="1" x14ac:dyDescent="0.2">
      <c r="A36" s="595">
        <v>27</v>
      </c>
      <c r="B36" s="596" t="s">
        <v>269</v>
      </c>
      <c r="C36" s="597">
        <v>656800</v>
      </c>
      <c r="D36" s="597">
        <v>632900</v>
      </c>
      <c r="E36" s="597">
        <v>895000</v>
      </c>
      <c r="F36" s="598">
        <v>2184700</v>
      </c>
    </row>
    <row r="37" spans="1:6" ht="13.5" customHeight="1" x14ac:dyDescent="0.2">
      <c r="A37" s="595">
        <v>28</v>
      </c>
      <c r="B37" s="596" t="s">
        <v>270</v>
      </c>
      <c r="C37" s="597">
        <v>471800</v>
      </c>
      <c r="D37" s="597">
        <v>402100</v>
      </c>
      <c r="E37" s="597">
        <v>472200</v>
      </c>
      <c r="F37" s="598">
        <v>1346100</v>
      </c>
    </row>
    <row r="38" spans="1:6" ht="13.5" customHeight="1" x14ac:dyDescent="0.2">
      <c r="A38" s="595">
        <v>29</v>
      </c>
      <c r="B38" s="596" t="s">
        <v>211</v>
      </c>
      <c r="C38" s="597">
        <v>531900</v>
      </c>
      <c r="D38" s="597">
        <v>486900</v>
      </c>
      <c r="E38" s="597">
        <v>657300</v>
      </c>
      <c r="F38" s="598">
        <v>1676100</v>
      </c>
    </row>
    <row r="39" spans="1:6" ht="13.5" customHeight="1" x14ac:dyDescent="0.2">
      <c r="A39" s="595">
        <v>30</v>
      </c>
      <c r="B39" s="596" t="s">
        <v>212</v>
      </c>
      <c r="C39" s="597">
        <v>344600</v>
      </c>
      <c r="D39" s="597">
        <v>740500</v>
      </c>
      <c r="E39" s="597">
        <v>1211400</v>
      </c>
      <c r="F39" s="598">
        <v>2296500</v>
      </c>
    </row>
    <row r="40" spans="1:6" ht="13.5" customHeight="1" x14ac:dyDescent="0.2">
      <c r="A40" s="595">
        <v>31</v>
      </c>
      <c r="B40" s="596" t="s">
        <v>213</v>
      </c>
      <c r="C40" s="597">
        <v>1240800</v>
      </c>
      <c r="D40" s="597">
        <v>1249600</v>
      </c>
      <c r="E40" s="597">
        <v>1981200</v>
      </c>
      <c r="F40" s="598">
        <v>4471600</v>
      </c>
    </row>
    <row r="41" spans="1:6" ht="13.5" customHeight="1" x14ac:dyDescent="0.2">
      <c r="A41" s="595">
        <v>32</v>
      </c>
      <c r="B41" s="596" t="s">
        <v>214</v>
      </c>
      <c r="C41" s="597">
        <v>288400</v>
      </c>
      <c r="D41" s="597">
        <v>177700</v>
      </c>
      <c r="E41" s="597">
        <v>419400</v>
      </c>
      <c r="F41" s="598">
        <v>885500</v>
      </c>
    </row>
    <row r="42" spans="1:6" ht="13.5" customHeight="1" x14ac:dyDescent="0.2">
      <c r="A42" s="595">
        <v>33</v>
      </c>
      <c r="B42" s="596" t="s">
        <v>215</v>
      </c>
      <c r="C42" s="597">
        <v>3207400</v>
      </c>
      <c r="D42" s="597">
        <v>1139700</v>
      </c>
      <c r="E42" s="597">
        <v>2210100</v>
      </c>
      <c r="F42" s="598">
        <v>6557200</v>
      </c>
    </row>
    <row r="43" spans="1:6" ht="13.5" customHeight="1" x14ac:dyDescent="0.2">
      <c r="A43" s="595">
        <v>34</v>
      </c>
      <c r="B43" s="596" t="s">
        <v>271</v>
      </c>
      <c r="C43" s="597">
        <v>57000</v>
      </c>
      <c r="D43" s="597">
        <v>161200</v>
      </c>
      <c r="E43" s="597">
        <v>101700</v>
      </c>
      <c r="F43" s="598">
        <v>319900</v>
      </c>
    </row>
    <row r="44" spans="1:6" ht="13.5" customHeight="1" x14ac:dyDescent="0.2">
      <c r="A44" s="595">
        <v>35</v>
      </c>
      <c r="B44" s="596" t="s">
        <v>216</v>
      </c>
      <c r="C44" s="597">
        <v>315600</v>
      </c>
      <c r="D44" s="597">
        <v>159100</v>
      </c>
      <c r="E44" s="597">
        <v>321600</v>
      </c>
      <c r="F44" s="598">
        <v>796300</v>
      </c>
    </row>
    <row r="45" spans="1:6" ht="13.5" customHeight="1" x14ac:dyDescent="0.2">
      <c r="A45" s="595">
        <v>36</v>
      </c>
      <c r="B45" s="596" t="s">
        <v>217</v>
      </c>
      <c r="C45" s="597">
        <v>509900</v>
      </c>
      <c r="D45" s="597">
        <v>494600</v>
      </c>
      <c r="E45" s="597">
        <v>655100</v>
      </c>
      <c r="F45" s="598">
        <v>1659600</v>
      </c>
    </row>
    <row r="46" spans="1:6" ht="13.5" customHeight="1" x14ac:dyDescent="0.2">
      <c r="A46" s="595">
        <v>37</v>
      </c>
      <c r="B46" s="596" t="s">
        <v>274</v>
      </c>
      <c r="C46" s="597">
        <v>361000</v>
      </c>
      <c r="D46" s="597">
        <v>322200</v>
      </c>
      <c r="E46" s="597">
        <v>501000</v>
      </c>
      <c r="F46" s="598">
        <v>1184200</v>
      </c>
    </row>
    <row r="47" spans="1:6" ht="13.5" customHeight="1" x14ac:dyDescent="0.2">
      <c r="A47" s="595">
        <v>38</v>
      </c>
      <c r="B47" s="596" t="s">
        <v>276</v>
      </c>
      <c r="C47" s="597">
        <v>89800</v>
      </c>
      <c r="D47" s="597">
        <v>78900</v>
      </c>
      <c r="E47" s="597">
        <v>243900</v>
      </c>
      <c r="F47" s="598">
        <v>412600</v>
      </c>
    </row>
    <row r="48" spans="1:6" ht="13.5" customHeight="1" x14ac:dyDescent="0.2">
      <c r="A48" s="595">
        <v>39</v>
      </c>
      <c r="B48" s="596" t="s">
        <v>277</v>
      </c>
      <c r="C48" s="597">
        <v>338900</v>
      </c>
      <c r="D48" s="597">
        <v>322800</v>
      </c>
      <c r="E48" s="597">
        <v>503400</v>
      </c>
      <c r="F48" s="598">
        <v>1165100</v>
      </c>
    </row>
    <row r="49" spans="1:6" ht="13.5" customHeight="1" x14ac:dyDescent="0.2">
      <c r="A49" s="595">
        <v>40</v>
      </c>
      <c r="B49" s="596" t="s">
        <v>218</v>
      </c>
      <c r="C49" s="597">
        <v>420900</v>
      </c>
      <c r="D49" s="597">
        <v>506700</v>
      </c>
      <c r="E49" s="597">
        <v>742700</v>
      </c>
      <c r="F49" s="598">
        <v>1670300</v>
      </c>
    </row>
    <row r="50" spans="1:6" ht="13.5" customHeight="1" x14ac:dyDescent="0.2">
      <c r="A50" s="595">
        <v>41</v>
      </c>
      <c r="B50" s="596" t="s">
        <v>280</v>
      </c>
      <c r="C50" s="597">
        <v>403300</v>
      </c>
      <c r="D50" s="597">
        <v>462500</v>
      </c>
      <c r="E50" s="597">
        <v>529000</v>
      </c>
      <c r="F50" s="598">
        <v>1394800</v>
      </c>
    </row>
    <row r="51" spans="1:6" ht="13.5" customHeight="1" x14ac:dyDescent="0.2">
      <c r="A51" s="595">
        <v>42</v>
      </c>
      <c r="B51" s="596" t="s">
        <v>281</v>
      </c>
      <c r="C51" s="597">
        <v>213100</v>
      </c>
      <c r="D51" s="597">
        <v>273100</v>
      </c>
      <c r="E51" s="597">
        <v>1151100</v>
      </c>
      <c r="F51" s="598">
        <v>1637300</v>
      </c>
    </row>
    <row r="52" spans="1:6" ht="13.5" customHeight="1" x14ac:dyDescent="0.2">
      <c r="A52" s="595">
        <v>43</v>
      </c>
      <c r="B52" s="596" t="s">
        <v>285</v>
      </c>
      <c r="C52" s="597">
        <v>425300</v>
      </c>
      <c r="D52" s="597">
        <v>155300</v>
      </c>
      <c r="E52" s="597">
        <v>129600</v>
      </c>
      <c r="F52" s="598">
        <v>710200</v>
      </c>
    </row>
    <row r="53" spans="1:6" ht="13.5" customHeight="1" x14ac:dyDescent="0.2">
      <c r="A53" s="595">
        <v>44</v>
      </c>
      <c r="B53" s="596" t="s">
        <v>219</v>
      </c>
      <c r="C53" s="597">
        <v>743400</v>
      </c>
      <c r="D53" s="597">
        <v>645500</v>
      </c>
      <c r="E53" s="597">
        <v>669300</v>
      </c>
      <c r="F53" s="598">
        <v>2058200</v>
      </c>
    </row>
    <row r="54" spans="1:6" ht="13.5" customHeight="1" x14ac:dyDescent="0.2">
      <c r="A54" s="595">
        <v>45</v>
      </c>
      <c r="B54" s="596" t="s">
        <v>220</v>
      </c>
      <c r="C54" s="597">
        <v>513600</v>
      </c>
      <c r="D54" s="597">
        <v>492400</v>
      </c>
      <c r="E54" s="597">
        <v>1282400</v>
      </c>
      <c r="F54" s="598">
        <v>2288400</v>
      </c>
    </row>
    <row r="55" spans="1:6" ht="13.5" customHeight="1" x14ac:dyDescent="0.2">
      <c r="A55" s="595">
        <v>46</v>
      </c>
      <c r="B55" s="596" t="s">
        <v>221</v>
      </c>
      <c r="C55" s="597">
        <v>294300</v>
      </c>
      <c r="D55" s="597">
        <v>458700</v>
      </c>
      <c r="E55" s="597">
        <v>419800</v>
      </c>
      <c r="F55" s="598">
        <v>1172800</v>
      </c>
    </row>
    <row r="56" spans="1:6" ht="13.5" customHeight="1" x14ac:dyDescent="0.2">
      <c r="A56" s="595">
        <v>47</v>
      </c>
      <c r="B56" s="596" t="s">
        <v>222</v>
      </c>
      <c r="C56" s="597">
        <v>208500</v>
      </c>
      <c r="D56" s="597">
        <v>167200</v>
      </c>
      <c r="E56" s="597">
        <v>328400</v>
      </c>
      <c r="F56" s="598">
        <v>704100</v>
      </c>
    </row>
    <row r="57" spans="1:6" ht="13.5" customHeight="1" x14ac:dyDescent="0.2">
      <c r="A57" s="595">
        <v>48</v>
      </c>
      <c r="B57" s="596" t="s">
        <v>223</v>
      </c>
      <c r="C57" s="597">
        <v>105900</v>
      </c>
      <c r="D57" s="597">
        <v>136900</v>
      </c>
      <c r="E57" s="597">
        <v>258900</v>
      </c>
      <c r="F57" s="598">
        <v>501700</v>
      </c>
    </row>
    <row r="58" spans="1:6" ht="13.5" customHeight="1" x14ac:dyDescent="0.2">
      <c r="A58" s="595">
        <v>49</v>
      </c>
      <c r="B58" s="596" t="s">
        <v>287</v>
      </c>
      <c r="C58" s="597">
        <v>276700</v>
      </c>
      <c r="D58" s="597">
        <v>598100</v>
      </c>
      <c r="E58" s="597">
        <v>699200</v>
      </c>
      <c r="F58" s="598">
        <v>1574000</v>
      </c>
    </row>
    <row r="59" spans="1:6" ht="13.5" customHeight="1" x14ac:dyDescent="0.2">
      <c r="A59" s="595">
        <v>50</v>
      </c>
      <c r="B59" s="596" t="s">
        <v>288</v>
      </c>
      <c r="C59" s="597">
        <v>182300</v>
      </c>
      <c r="D59" s="597">
        <v>454700</v>
      </c>
      <c r="E59" s="597">
        <v>976500</v>
      </c>
      <c r="F59" s="598">
        <v>1613500</v>
      </c>
    </row>
    <row r="60" spans="1:6" ht="13.5" customHeight="1" x14ac:dyDescent="0.2">
      <c r="A60" s="595">
        <v>51</v>
      </c>
      <c r="B60" s="596" t="s">
        <v>289</v>
      </c>
      <c r="C60" s="597">
        <v>234400</v>
      </c>
      <c r="D60" s="597">
        <v>475500</v>
      </c>
      <c r="E60" s="597">
        <v>491100</v>
      </c>
      <c r="F60" s="598">
        <v>1201000</v>
      </c>
    </row>
    <row r="61" spans="1:6" ht="13.5" customHeight="1" x14ac:dyDescent="0.2">
      <c r="A61" s="595">
        <v>52</v>
      </c>
      <c r="B61" s="596" t="s">
        <v>290</v>
      </c>
      <c r="C61" s="597">
        <v>238700</v>
      </c>
      <c r="D61" s="597">
        <v>363100</v>
      </c>
      <c r="E61" s="597">
        <v>529700</v>
      </c>
      <c r="F61" s="598">
        <v>1131500</v>
      </c>
    </row>
    <row r="62" spans="1:6" ht="13.5" customHeight="1" x14ac:dyDescent="0.2">
      <c r="A62" s="595">
        <v>53</v>
      </c>
      <c r="B62" s="596" t="s">
        <v>292</v>
      </c>
      <c r="C62" s="597">
        <v>234000</v>
      </c>
      <c r="D62" s="597">
        <v>364000</v>
      </c>
      <c r="E62" s="597">
        <v>316800</v>
      </c>
      <c r="F62" s="598">
        <v>914800</v>
      </c>
    </row>
    <row r="63" spans="1:6" ht="13.5" customHeight="1" x14ac:dyDescent="0.2">
      <c r="A63" s="595">
        <v>54</v>
      </c>
      <c r="B63" s="596" t="s">
        <v>293</v>
      </c>
      <c r="C63" s="597">
        <v>341100</v>
      </c>
      <c r="D63" s="597">
        <v>369000</v>
      </c>
      <c r="E63" s="597">
        <v>446700</v>
      </c>
      <c r="F63" s="598">
        <v>1156800</v>
      </c>
    </row>
    <row r="64" spans="1:6" ht="13.5" customHeight="1" x14ac:dyDescent="0.2">
      <c r="A64" s="595">
        <v>55</v>
      </c>
      <c r="B64" s="596" t="s">
        <v>294</v>
      </c>
      <c r="C64" s="597">
        <v>189500</v>
      </c>
      <c r="D64" s="597">
        <v>355200</v>
      </c>
      <c r="E64" s="597">
        <v>600000</v>
      </c>
      <c r="F64" s="598">
        <v>1144700</v>
      </c>
    </row>
    <row r="65" spans="1:6" ht="13.5" customHeight="1" x14ac:dyDescent="0.2">
      <c r="A65" s="595" t="s">
        <v>224</v>
      </c>
      <c r="B65" s="596"/>
      <c r="C65" s="597">
        <v>22446100</v>
      </c>
      <c r="D65" s="597">
        <v>21340400</v>
      </c>
      <c r="E65" s="597">
        <v>29433100</v>
      </c>
      <c r="F65" s="598">
        <v>73219600</v>
      </c>
    </row>
    <row r="66" spans="1:6" ht="13.5" customHeight="1" thickBot="1" x14ac:dyDescent="0.25">
      <c r="A66" s="601" t="s">
        <v>225</v>
      </c>
      <c r="B66" s="602"/>
      <c r="C66" s="603">
        <v>27245900</v>
      </c>
      <c r="D66" s="603">
        <v>25439600</v>
      </c>
      <c r="E66" s="603">
        <v>34289400</v>
      </c>
      <c r="F66" s="604">
        <v>86974900</v>
      </c>
    </row>
    <row r="67" spans="1:6" ht="14.25" customHeight="1" thickBot="1" x14ac:dyDescent="0.25">
      <c r="A67" s="846" t="s">
        <v>226</v>
      </c>
      <c r="B67" s="847"/>
      <c r="C67" s="609">
        <v>257436100</v>
      </c>
      <c r="D67" s="609">
        <v>204064200</v>
      </c>
      <c r="E67" s="609">
        <v>231362700</v>
      </c>
      <c r="F67" s="610">
        <v>692863000</v>
      </c>
    </row>
    <row r="68" spans="1:6" ht="14.25" customHeight="1" thickBot="1" x14ac:dyDescent="0.25">
      <c r="A68" s="846" t="s">
        <v>328</v>
      </c>
      <c r="B68" s="847"/>
      <c r="C68" s="609">
        <v>237</v>
      </c>
      <c r="D68" s="609">
        <v>187</v>
      </c>
      <c r="E68" s="609">
        <v>297</v>
      </c>
      <c r="F68" s="610">
        <f>SUM(C68:E68)</f>
        <v>721</v>
      </c>
    </row>
    <row r="69" spans="1:6" ht="12.75" customHeight="1" x14ac:dyDescent="0.2"/>
    <row r="70" spans="1:6" ht="12.75" customHeight="1" x14ac:dyDescent="0.2"/>
  </sheetData>
  <mergeCells count="3">
    <mergeCell ref="A2:F2"/>
    <mergeCell ref="A67:B67"/>
    <mergeCell ref="A68:B68"/>
  </mergeCells>
  <phoneticPr fontId="3"/>
  <pageMargins left="0.78740157480314965" right="0.78740157480314965" top="0.78740157480314965" bottom="0" header="0.51181102362204722" footer="0.51181102362204722"/>
  <pageSetup paperSize="9" scale="89" fitToHeight="0" orientation="portrait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44"/>
  <sheetViews>
    <sheetView workbookViewId="0"/>
  </sheetViews>
  <sheetFormatPr defaultColWidth="6.90625" defaultRowHeight="13" x14ac:dyDescent="0.2"/>
  <cols>
    <col min="1" max="1" width="4.36328125" style="579" customWidth="1"/>
    <col min="2" max="2" width="29.453125" style="579" bestFit="1" customWidth="1"/>
    <col min="3" max="6" width="15.7265625" style="579" customWidth="1"/>
    <col min="7" max="256" width="6.90625" style="579"/>
    <col min="257" max="257" width="4.36328125" style="579" customWidth="1"/>
    <col min="258" max="258" width="29.453125" style="579" bestFit="1" customWidth="1"/>
    <col min="259" max="262" width="15.7265625" style="579" customWidth="1"/>
    <col min="263" max="512" width="6.90625" style="579"/>
    <col min="513" max="513" width="4.36328125" style="579" customWidth="1"/>
    <col min="514" max="514" width="29.453125" style="579" bestFit="1" customWidth="1"/>
    <col min="515" max="518" width="15.7265625" style="579" customWidth="1"/>
    <col min="519" max="768" width="6.90625" style="579"/>
    <col min="769" max="769" width="4.36328125" style="579" customWidth="1"/>
    <col min="770" max="770" width="29.453125" style="579" bestFit="1" customWidth="1"/>
    <col min="771" max="774" width="15.7265625" style="579" customWidth="1"/>
    <col min="775" max="1024" width="6.90625" style="579"/>
    <col min="1025" max="1025" width="4.36328125" style="579" customWidth="1"/>
    <col min="1026" max="1026" width="29.453125" style="579" bestFit="1" customWidth="1"/>
    <col min="1027" max="1030" width="15.7265625" style="579" customWidth="1"/>
    <col min="1031" max="1280" width="6.90625" style="579"/>
    <col min="1281" max="1281" width="4.36328125" style="579" customWidth="1"/>
    <col min="1282" max="1282" width="29.453125" style="579" bestFit="1" customWidth="1"/>
    <col min="1283" max="1286" width="15.7265625" style="579" customWidth="1"/>
    <col min="1287" max="1536" width="6.90625" style="579"/>
    <col min="1537" max="1537" width="4.36328125" style="579" customWidth="1"/>
    <col min="1538" max="1538" width="29.453125" style="579" bestFit="1" customWidth="1"/>
    <col min="1539" max="1542" width="15.7265625" style="579" customWidth="1"/>
    <col min="1543" max="1792" width="6.90625" style="579"/>
    <col min="1793" max="1793" width="4.36328125" style="579" customWidth="1"/>
    <col min="1794" max="1794" width="29.453125" style="579" bestFit="1" customWidth="1"/>
    <col min="1795" max="1798" width="15.7265625" style="579" customWidth="1"/>
    <col min="1799" max="2048" width="6.90625" style="579"/>
    <col min="2049" max="2049" width="4.36328125" style="579" customWidth="1"/>
    <col min="2050" max="2050" width="29.453125" style="579" bestFit="1" customWidth="1"/>
    <col min="2051" max="2054" width="15.7265625" style="579" customWidth="1"/>
    <col min="2055" max="2304" width="6.90625" style="579"/>
    <col min="2305" max="2305" width="4.36328125" style="579" customWidth="1"/>
    <col min="2306" max="2306" width="29.453125" style="579" bestFit="1" customWidth="1"/>
    <col min="2307" max="2310" width="15.7265625" style="579" customWidth="1"/>
    <col min="2311" max="2560" width="6.90625" style="579"/>
    <col min="2561" max="2561" width="4.36328125" style="579" customWidth="1"/>
    <col min="2562" max="2562" width="29.453125" style="579" bestFit="1" customWidth="1"/>
    <col min="2563" max="2566" width="15.7265625" style="579" customWidth="1"/>
    <col min="2567" max="2816" width="6.90625" style="579"/>
    <col min="2817" max="2817" width="4.36328125" style="579" customWidth="1"/>
    <col min="2818" max="2818" width="29.453125" style="579" bestFit="1" customWidth="1"/>
    <col min="2819" max="2822" width="15.7265625" style="579" customWidth="1"/>
    <col min="2823" max="3072" width="6.90625" style="579"/>
    <col min="3073" max="3073" width="4.36328125" style="579" customWidth="1"/>
    <col min="3074" max="3074" width="29.453125" style="579" bestFit="1" customWidth="1"/>
    <col min="3075" max="3078" width="15.7265625" style="579" customWidth="1"/>
    <col min="3079" max="3328" width="6.90625" style="579"/>
    <col min="3329" max="3329" width="4.36328125" style="579" customWidth="1"/>
    <col min="3330" max="3330" width="29.453125" style="579" bestFit="1" customWidth="1"/>
    <col min="3331" max="3334" width="15.7265625" style="579" customWidth="1"/>
    <col min="3335" max="3584" width="6.90625" style="579"/>
    <col min="3585" max="3585" width="4.36328125" style="579" customWidth="1"/>
    <col min="3586" max="3586" width="29.453125" style="579" bestFit="1" customWidth="1"/>
    <col min="3587" max="3590" width="15.7265625" style="579" customWidth="1"/>
    <col min="3591" max="3840" width="6.90625" style="579"/>
    <col min="3841" max="3841" width="4.36328125" style="579" customWidth="1"/>
    <col min="3842" max="3842" width="29.453125" style="579" bestFit="1" customWidth="1"/>
    <col min="3843" max="3846" width="15.7265625" style="579" customWidth="1"/>
    <col min="3847" max="4096" width="6.90625" style="579"/>
    <col min="4097" max="4097" width="4.36328125" style="579" customWidth="1"/>
    <col min="4098" max="4098" width="29.453125" style="579" bestFit="1" customWidth="1"/>
    <col min="4099" max="4102" width="15.7265625" style="579" customWidth="1"/>
    <col min="4103" max="4352" width="6.90625" style="579"/>
    <col min="4353" max="4353" width="4.36328125" style="579" customWidth="1"/>
    <col min="4354" max="4354" width="29.453125" style="579" bestFit="1" customWidth="1"/>
    <col min="4355" max="4358" width="15.7265625" style="579" customWidth="1"/>
    <col min="4359" max="4608" width="6.90625" style="579"/>
    <col min="4609" max="4609" width="4.36328125" style="579" customWidth="1"/>
    <col min="4610" max="4610" width="29.453125" style="579" bestFit="1" customWidth="1"/>
    <col min="4611" max="4614" width="15.7265625" style="579" customWidth="1"/>
    <col min="4615" max="4864" width="6.90625" style="579"/>
    <col min="4865" max="4865" width="4.36328125" style="579" customWidth="1"/>
    <col min="4866" max="4866" width="29.453125" style="579" bestFit="1" customWidth="1"/>
    <col min="4867" max="4870" width="15.7265625" style="579" customWidth="1"/>
    <col min="4871" max="5120" width="6.90625" style="579"/>
    <col min="5121" max="5121" width="4.36328125" style="579" customWidth="1"/>
    <col min="5122" max="5122" width="29.453125" style="579" bestFit="1" customWidth="1"/>
    <col min="5123" max="5126" width="15.7265625" style="579" customWidth="1"/>
    <col min="5127" max="5376" width="6.90625" style="579"/>
    <col min="5377" max="5377" width="4.36328125" style="579" customWidth="1"/>
    <col min="5378" max="5378" width="29.453125" style="579" bestFit="1" customWidth="1"/>
    <col min="5379" max="5382" width="15.7265625" style="579" customWidth="1"/>
    <col min="5383" max="5632" width="6.90625" style="579"/>
    <col min="5633" max="5633" width="4.36328125" style="579" customWidth="1"/>
    <col min="5634" max="5634" width="29.453125" style="579" bestFit="1" customWidth="1"/>
    <col min="5635" max="5638" width="15.7265625" style="579" customWidth="1"/>
    <col min="5639" max="5888" width="6.90625" style="579"/>
    <col min="5889" max="5889" width="4.36328125" style="579" customWidth="1"/>
    <col min="5890" max="5890" width="29.453125" style="579" bestFit="1" customWidth="1"/>
    <col min="5891" max="5894" width="15.7265625" style="579" customWidth="1"/>
    <col min="5895" max="6144" width="6.90625" style="579"/>
    <col min="6145" max="6145" width="4.36328125" style="579" customWidth="1"/>
    <col min="6146" max="6146" width="29.453125" style="579" bestFit="1" customWidth="1"/>
    <col min="6147" max="6150" width="15.7265625" style="579" customWidth="1"/>
    <col min="6151" max="6400" width="6.90625" style="579"/>
    <col min="6401" max="6401" width="4.36328125" style="579" customWidth="1"/>
    <col min="6402" max="6402" width="29.453125" style="579" bestFit="1" customWidth="1"/>
    <col min="6403" max="6406" width="15.7265625" style="579" customWidth="1"/>
    <col min="6407" max="6656" width="6.90625" style="579"/>
    <col min="6657" max="6657" width="4.36328125" style="579" customWidth="1"/>
    <col min="6658" max="6658" width="29.453125" style="579" bestFit="1" customWidth="1"/>
    <col min="6659" max="6662" width="15.7265625" style="579" customWidth="1"/>
    <col min="6663" max="6912" width="6.90625" style="579"/>
    <col min="6913" max="6913" width="4.36328125" style="579" customWidth="1"/>
    <col min="6914" max="6914" width="29.453125" style="579" bestFit="1" customWidth="1"/>
    <col min="6915" max="6918" width="15.7265625" style="579" customWidth="1"/>
    <col min="6919" max="7168" width="6.90625" style="579"/>
    <col min="7169" max="7169" width="4.36328125" style="579" customWidth="1"/>
    <col min="7170" max="7170" width="29.453125" style="579" bestFit="1" customWidth="1"/>
    <col min="7171" max="7174" width="15.7265625" style="579" customWidth="1"/>
    <col min="7175" max="7424" width="6.90625" style="579"/>
    <col min="7425" max="7425" width="4.36328125" style="579" customWidth="1"/>
    <col min="7426" max="7426" width="29.453125" style="579" bestFit="1" customWidth="1"/>
    <col min="7427" max="7430" width="15.7265625" style="579" customWidth="1"/>
    <col min="7431" max="7680" width="6.90625" style="579"/>
    <col min="7681" max="7681" width="4.36328125" style="579" customWidth="1"/>
    <col min="7682" max="7682" width="29.453125" style="579" bestFit="1" customWidth="1"/>
    <col min="7683" max="7686" width="15.7265625" style="579" customWidth="1"/>
    <col min="7687" max="7936" width="6.90625" style="579"/>
    <col min="7937" max="7937" width="4.36328125" style="579" customWidth="1"/>
    <col min="7938" max="7938" width="29.453125" style="579" bestFit="1" customWidth="1"/>
    <col min="7939" max="7942" width="15.7265625" style="579" customWidth="1"/>
    <col min="7943" max="8192" width="6.90625" style="579"/>
    <col min="8193" max="8193" width="4.36328125" style="579" customWidth="1"/>
    <col min="8194" max="8194" width="29.453125" style="579" bestFit="1" customWidth="1"/>
    <col min="8195" max="8198" width="15.7265625" style="579" customWidth="1"/>
    <col min="8199" max="8448" width="6.90625" style="579"/>
    <col min="8449" max="8449" width="4.36328125" style="579" customWidth="1"/>
    <col min="8450" max="8450" width="29.453125" style="579" bestFit="1" customWidth="1"/>
    <col min="8451" max="8454" width="15.7265625" style="579" customWidth="1"/>
    <col min="8455" max="8704" width="6.90625" style="579"/>
    <col min="8705" max="8705" width="4.36328125" style="579" customWidth="1"/>
    <col min="8706" max="8706" width="29.453125" style="579" bestFit="1" customWidth="1"/>
    <col min="8707" max="8710" width="15.7265625" style="579" customWidth="1"/>
    <col min="8711" max="8960" width="6.90625" style="579"/>
    <col min="8961" max="8961" width="4.36328125" style="579" customWidth="1"/>
    <col min="8962" max="8962" width="29.453125" style="579" bestFit="1" customWidth="1"/>
    <col min="8963" max="8966" width="15.7265625" style="579" customWidth="1"/>
    <col min="8967" max="9216" width="6.90625" style="579"/>
    <col min="9217" max="9217" width="4.36328125" style="579" customWidth="1"/>
    <col min="9218" max="9218" width="29.453125" style="579" bestFit="1" customWidth="1"/>
    <col min="9219" max="9222" width="15.7265625" style="579" customWidth="1"/>
    <col min="9223" max="9472" width="6.90625" style="579"/>
    <col min="9473" max="9473" width="4.36328125" style="579" customWidth="1"/>
    <col min="9474" max="9474" width="29.453125" style="579" bestFit="1" customWidth="1"/>
    <col min="9475" max="9478" width="15.7265625" style="579" customWidth="1"/>
    <col min="9479" max="9728" width="6.90625" style="579"/>
    <col min="9729" max="9729" width="4.36328125" style="579" customWidth="1"/>
    <col min="9730" max="9730" width="29.453125" style="579" bestFit="1" customWidth="1"/>
    <col min="9731" max="9734" width="15.7265625" style="579" customWidth="1"/>
    <col min="9735" max="9984" width="6.90625" style="579"/>
    <col min="9985" max="9985" width="4.36328125" style="579" customWidth="1"/>
    <col min="9986" max="9986" width="29.453125" style="579" bestFit="1" customWidth="1"/>
    <col min="9987" max="9990" width="15.7265625" style="579" customWidth="1"/>
    <col min="9991" max="10240" width="6.90625" style="579"/>
    <col min="10241" max="10241" width="4.36328125" style="579" customWidth="1"/>
    <col min="10242" max="10242" width="29.453125" style="579" bestFit="1" customWidth="1"/>
    <col min="10243" max="10246" width="15.7265625" style="579" customWidth="1"/>
    <col min="10247" max="10496" width="6.90625" style="579"/>
    <col min="10497" max="10497" width="4.36328125" style="579" customWidth="1"/>
    <col min="10498" max="10498" width="29.453125" style="579" bestFit="1" customWidth="1"/>
    <col min="10499" max="10502" width="15.7265625" style="579" customWidth="1"/>
    <col min="10503" max="10752" width="6.90625" style="579"/>
    <col min="10753" max="10753" width="4.36328125" style="579" customWidth="1"/>
    <col min="10754" max="10754" width="29.453125" style="579" bestFit="1" customWidth="1"/>
    <col min="10755" max="10758" width="15.7265625" style="579" customWidth="1"/>
    <col min="10759" max="11008" width="6.90625" style="579"/>
    <col min="11009" max="11009" width="4.36328125" style="579" customWidth="1"/>
    <col min="11010" max="11010" width="29.453125" style="579" bestFit="1" customWidth="1"/>
    <col min="11011" max="11014" width="15.7265625" style="579" customWidth="1"/>
    <col min="11015" max="11264" width="6.90625" style="579"/>
    <col min="11265" max="11265" width="4.36328125" style="579" customWidth="1"/>
    <col min="11266" max="11266" width="29.453125" style="579" bestFit="1" customWidth="1"/>
    <col min="11267" max="11270" width="15.7265625" style="579" customWidth="1"/>
    <col min="11271" max="11520" width="6.90625" style="579"/>
    <col min="11521" max="11521" width="4.36328125" style="579" customWidth="1"/>
    <col min="11522" max="11522" width="29.453125" style="579" bestFit="1" customWidth="1"/>
    <col min="11523" max="11526" width="15.7265625" style="579" customWidth="1"/>
    <col min="11527" max="11776" width="6.90625" style="579"/>
    <col min="11777" max="11777" width="4.36328125" style="579" customWidth="1"/>
    <col min="11778" max="11778" width="29.453125" style="579" bestFit="1" customWidth="1"/>
    <col min="11779" max="11782" width="15.7265625" style="579" customWidth="1"/>
    <col min="11783" max="12032" width="6.90625" style="579"/>
    <col min="12033" max="12033" width="4.36328125" style="579" customWidth="1"/>
    <col min="12034" max="12034" width="29.453125" style="579" bestFit="1" customWidth="1"/>
    <col min="12035" max="12038" width="15.7265625" style="579" customWidth="1"/>
    <col min="12039" max="12288" width="6.90625" style="579"/>
    <col min="12289" max="12289" width="4.36328125" style="579" customWidth="1"/>
    <col min="12290" max="12290" width="29.453125" style="579" bestFit="1" customWidth="1"/>
    <col min="12291" max="12294" width="15.7265625" style="579" customWidth="1"/>
    <col min="12295" max="12544" width="6.90625" style="579"/>
    <col min="12545" max="12545" width="4.36328125" style="579" customWidth="1"/>
    <col min="12546" max="12546" width="29.453125" style="579" bestFit="1" customWidth="1"/>
    <col min="12547" max="12550" width="15.7265625" style="579" customWidth="1"/>
    <col min="12551" max="12800" width="6.90625" style="579"/>
    <col min="12801" max="12801" width="4.36328125" style="579" customWidth="1"/>
    <col min="12802" max="12802" width="29.453125" style="579" bestFit="1" customWidth="1"/>
    <col min="12803" max="12806" width="15.7265625" style="579" customWidth="1"/>
    <col min="12807" max="13056" width="6.90625" style="579"/>
    <col min="13057" max="13057" width="4.36328125" style="579" customWidth="1"/>
    <col min="13058" max="13058" width="29.453125" style="579" bestFit="1" customWidth="1"/>
    <col min="13059" max="13062" width="15.7265625" style="579" customWidth="1"/>
    <col min="13063" max="13312" width="6.90625" style="579"/>
    <col min="13313" max="13313" width="4.36328125" style="579" customWidth="1"/>
    <col min="13314" max="13314" width="29.453125" style="579" bestFit="1" customWidth="1"/>
    <col min="13315" max="13318" width="15.7265625" style="579" customWidth="1"/>
    <col min="13319" max="13568" width="6.90625" style="579"/>
    <col min="13569" max="13569" width="4.36328125" style="579" customWidth="1"/>
    <col min="13570" max="13570" width="29.453125" style="579" bestFit="1" customWidth="1"/>
    <col min="13571" max="13574" width="15.7265625" style="579" customWidth="1"/>
    <col min="13575" max="13824" width="6.90625" style="579"/>
    <col min="13825" max="13825" width="4.36328125" style="579" customWidth="1"/>
    <col min="13826" max="13826" width="29.453125" style="579" bestFit="1" customWidth="1"/>
    <col min="13827" max="13830" width="15.7265625" style="579" customWidth="1"/>
    <col min="13831" max="14080" width="6.90625" style="579"/>
    <col min="14081" max="14081" width="4.36328125" style="579" customWidth="1"/>
    <col min="14082" max="14082" width="29.453125" style="579" bestFit="1" customWidth="1"/>
    <col min="14083" max="14086" width="15.7265625" style="579" customWidth="1"/>
    <col min="14087" max="14336" width="6.90625" style="579"/>
    <col min="14337" max="14337" width="4.36328125" style="579" customWidth="1"/>
    <col min="14338" max="14338" width="29.453125" style="579" bestFit="1" customWidth="1"/>
    <col min="14339" max="14342" width="15.7265625" style="579" customWidth="1"/>
    <col min="14343" max="14592" width="6.90625" style="579"/>
    <col min="14593" max="14593" width="4.36328125" style="579" customWidth="1"/>
    <col min="14594" max="14594" width="29.453125" style="579" bestFit="1" customWidth="1"/>
    <col min="14595" max="14598" width="15.7265625" style="579" customWidth="1"/>
    <col min="14599" max="14848" width="6.90625" style="579"/>
    <col min="14849" max="14849" width="4.36328125" style="579" customWidth="1"/>
    <col min="14850" max="14850" width="29.453125" style="579" bestFit="1" customWidth="1"/>
    <col min="14851" max="14854" width="15.7265625" style="579" customWidth="1"/>
    <col min="14855" max="15104" width="6.90625" style="579"/>
    <col min="15105" max="15105" width="4.36328125" style="579" customWidth="1"/>
    <col min="15106" max="15106" width="29.453125" style="579" bestFit="1" customWidth="1"/>
    <col min="15107" max="15110" width="15.7265625" style="579" customWidth="1"/>
    <col min="15111" max="15360" width="6.90625" style="579"/>
    <col min="15361" max="15361" width="4.36328125" style="579" customWidth="1"/>
    <col min="15362" max="15362" width="29.453125" style="579" bestFit="1" customWidth="1"/>
    <col min="15363" max="15366" width="15.7265625" style="579" customWidth="1"/>
    <col min="15367" max="15616" width="6.90625" style="579"/>
    <col min="15617" max="15617" width="4.36328125" style="579" customWidth="1"/>
    <col min="15618" max="15618" width="29.453125" style="579" bestFit="1" customWidth="1"/>
    <col min="15619" max="15622" width="15.7265625" style="579" customWidth="1"/>
    <col min="15623" max="15872" width="6.90625" style="579"/>
    <col min="15873" max="15873" width="4.36328125" style="579" customWidth="1"/>
    <col min="15874" max="15874" width="29.453125" style="579" bestFit="1" customWidth="1"/>
    <col min="15875" max="15878" width="15.7265625" style="579" customWidth="1"/>
    <col min="15879" max="16128" width="6.90625" style="579"/>
    <col min="16129" max="16129" width="4.36328125" style="579" customWidth="1"/>
    <col min="16130" max="16130" width="29.453125" style="579" bestFit="1" customWidth="1"/>
    <col min="16131" max="16134" width="15.7265625" style="579" customWidth="1"/>
    <col min="16135" max="16384" width="6.90625" style="579"/>
  </cols>
  <sheetData>
    <row r="1" spans="1:6" ht="13.5" customHeight="1" x14ac:dyDescent="0.2">
      <c r="A1" s="576"/>
      <c r="B1" s="577"/>
      <c r="C1" s="577"/>
      <c r="D1" s="577"/>
      <c r="E1" s="577"/>
      <c r="F1" s="578" t="s">
        <v>329</v>
      </c>
    </row>
    <row r="2" spans="1:6" ht="18" customHeight="1" thickBot="1" x14ac:dyDescent="0.25">
      <c r="A2" s="845" t="s">
        <v>330</v>
      </c>
      <c r="B2" s="845"/>
      <c r="C2" s="845"/>
      <c r="D2" s="845"/>
      <c r="E2" s="845"/>
      <c r="F2" s="845"/>
    </row>
    <row r="3" spans="1:6" ht="13.5" customHeight="1" x14ac:dyDescent="0.2">
      <c r="A3" s="580" t="s">
        <v>179</v>
      </c>
      <c r="B3" s="581" t="s">
        <v>180</v>
      </c>
      <c r="C3" s="581" t="s">
        <v>181</v>
      </c>
      <c r="D3" s="581" t="s">
        <v>182</v>
      </c>
      <c r="E3" s="581" t="s">
        <v>183</v>
      </c>
      <c r="F3" s="582" t="s">
        <v>184</v>
      </c>
    </row>
    <row r="4" spans="1:6" ht="13.5" customHeight="1" x14ac:dyDescent="0.2">
      <c r="A4" s="583"/>
      <c r="B4" s="584" t="s">
        <v>185</v>
      </c>
      <c r="C4" s="585" t="s">
        <v>331</v>
      </c>
      <c r="D4" s="585" t="s">
        <v>332</v>
      </c>
      <c r="E4" s="585" t="s">
        <v>333</v>
      </c>
      <c r="F4" s="586"/>
    </row>
    <row r="5" spans="1:6" ht="14.25" customHeight="1" thickBot="1" x14ac:dyDescent="0.25">
      <c r="A5" s="587"/>
      <c r="B5" s="588" t="s">
        <v>189</v>
      </c>
      <c r="C5" s="589" t="s">
        <v>190</v>
      </c>
      <c r="D5" s="588" t="s">
        <v>190</v>
      </c>
      <c r="E5" s="588" t="s">
        <v>190</v>
      </c>
      <c r="F5" s="590" t="s">
        <v>190</v>
      </c>
    </row>
    <row r="6" spans="1:6" ht="13.5" customHeight="1" thickTop="1" x14ac:dyDescent="0.2">
      <c r="A6" s="591">
        <v>1</v>
      </c>
      <c r="B6" s="592" t="s">
        <v>191</v>
      </c>
      <c r="C6" s="593">
        <v>2599000</v>
      </c>
      <c r="D6" s="593">
        <v>3033100</v>
      </c>
      <c r="E6" s="593">
        <v>4980200</v>
      </c>
      <c r="F6" s="594">
        <v>10612300</v>
      </c>
    </row>
    <row r="7" spans="1:6" ht="13.5" customHeight="1" x14ac:dyDescent="0.2">
      <c r="A7" s="595">
        <v>2</v>
      </c>
      <c r="B7" s="596" t="s">
        <v>192</v>
      </c>
      <c r="C7" s="597">
        <v>15211600</v>
      </c>
      <c r="D7" s="597">
        <v>19403300</v>
      </c>
      <c r="E7" s="597">
        <v>29528200</v>
      </c>
      <c r="F7" s="598">
        <v>64143100</v>
      </c>
    </row>
    <row r="8" spans="1:6" ht="13.5" customHeight="1" x14ac:dyDescent="0.2">
      <c r="A8" s="595">
        <v>3</v>
      </c>
      <c r="B8" s="596" t="s">
        <v>193</v>
      </c>
      <c r="C8" s="597">
        <v>23649000</v>
      </c>
      <c r="D8" s="597">
        <v>23949500</v>
      </c>
      <c r="E8" s="597">
        <v>35654000</v>
      </c>
      <c r="F8" s="598">
        <v>83252500</v>
      </c>
    </row>
    <row r="9" spans="1:6" ht="13.5" customHeight="1" x14ac:dyDescent="0.2">
      <c r="A9" s="595">
        <v>4</v>
      </c>
      <c r="B9" s="596" t="s">
        <v>334</v>
      </c>
      <c r="C9" s="597">
        <f>14419300-C10</f>
        <v>14179400</v>
      </c>
      <c r="D9" s="597">
        <f>17256500-D10</f>
        <v>16899800</v>
      </c>
      <c r="E9" s="597">
        <f>25741300-E10</f>
        <v>25304100</v>
      </c>
      <c r="F9" s="598">
        <f>SUM(C9:E9)</f>
        <v>56383300</v>
      </c>
    </row>
    <row r="10" spans="1:6" ht="13.5" customHeight="1" x14ac:dyDescent="0.2">
      <c r="A10" s="595"/>
      <c r="B10" s="596" t="s">
        <v>195</v>
      </c>
      <c r="C10" s="597">
        <v>239900</v>
      </c>
      <c r="D10" s="597">
        <v>356700</v>
      </c>
      <c r="E10" s="661">
        <v>437200</v>
      </c>
      <c r="F10" s="598">
        <f>SUM(C10:E10)</f>
        <v>1033800</v>
      </c>
    </row>
    <row r="11" spans="1:6" ht="13.5" customHeight="1" x14ac:dyDescent="0.2">
      <c r="A11" s="595">
        <v>5</v>
      </c>
      <c r="B11" s="596" t="s">
        <v>196</v>
      </c>
      <c r="C11" s="597">
        <v>14899900</v>
      </c>
      <c r="D11" s="597">
        <v>13922100</v>
      </c>
      <c r="E11" s="597">
        <v>24126200</v>
      </c>
      <c r="F11" s="598">
        <v>52948200</v>
      </c>
    </row>
    <row r="12" spans="1:6" ht="13.5" customHeight="1" x14ac:dyDescent="0.2">
      <c r="A12" s="595">
        <v>6</v>
      </c>
      <c r="B12" s="596" t="s">
        <v>197</v>
      </c>
      <c r="C12" s="597">
        <v>53545600</v>
      </c>
      <c r="D12" s="597">
        <v>47636800</v>
      </c>
      <c r="E12" s="597">
        <v>84330800</v>
      </c>
      <c r="F12" s="598">
        <v>185513200</v>
      </c>
    </row>
    <row r="13" spans="1:6" ht="13.5" customHeight="1" x14ac:dyDescent="0.2">
      <c r="A13" s="595" t="s">
        <v>198</v>
      </c>
      <c r="B13" s="596"/>
      <c r="C13" s="597">
        <v>121725400</v>
      </c>
      <c r="D13" s="597">
        <v>122168200</v>
      </c>
      <c r="E13" s="597">
        <v>199380500</v>
      </c>
      <c r="F13" s="598">
        <v>443274100</v>
      </c>
    </row>
    <row r="14" spans="1:6" ht="13.5" customHeight="1" thickBot="1" x14ac:dyDescent="0.25">
      <c r="A14" s="601" t="s">
        <v>199</v>
      </c>
      <c r="B14" s="602"/>
      <c r="C14" s="603">
        <v>124324400</v>
      </c>
      <c r="D14" s="603">
        <v>125201300</v>
      </c>
      <c r="E14" s="603">
        <v>204360700</v>
      </c>
      <c r="F14" s="604">
        <v>453886400</v>
      </c>
    </row>
    <row r="15" spans="1:6" ht="13.5" customHeight="1" x14ac:dyDescent="0.2">
      <c r="A15" s="605">
        <v>7</v>
      </c>
      <c r="B15" s="606" t="s">
        <v>301</v>
      </c>
      <c r="C15" s="607"/>
      <c r="D15" s="607"/>
      <c r="E15" s="607">
        <v>365200</v>
      </c>
      <c r="F15" s="608">
        <v>365200</v>
      </c>
    </row>
    <row r="16" spans="1:6" ht="13.5" customHeight="1" x14ac:dyDescent="0.2">
      <c r="A16" s="595">
        <v>8</v>
      </c>
      <c r="B16" s="596" t="s">
        <v>202</v>
      </c>
      <c r="C16" s="597">
        <v>48500</v>
      </c>
      <c r="D16" s="597">
        <v>51100</v>
      </c>
      <c r="E16" s="597">
        <v>83300</v>
      </c>
      <c r="F16" s="598">
        <v>182900</v>
      </c>
    </row>
    <row r="17" spans="1:6" ht="13.5" customHeight="1" thickBot="1" x14ac:dyDescent="0.25">
      <c r="A17" s="601" t="s">
        <v>203</v>
      </c>
      <c r="B17" s="602"/>
      <c r="C17" s="603">
        <v>48500</v>
      </c>
      <c r="D17" s="603">
        <v>51100</v>
      </c>
      <c r="E17" s="603">
        <v>448500</v>
      </c>
      <c r="F17" s="604">
        <v>548100</v>
      </c>
    </row>
    <row r="18" spans="1:6" ht="13.5" customHeight="1" x14ac:dyDescent="0.2">
      <c r="A18" s="605">
        <v>9</v>
      </c>
      <c r="B18" s="606" t="s">
        <v>204</v>
      </c>
      <c r="C18" s="607"/>
      <c r="D18" s="607">
        <v>34200</v>
      </c>
      <c r="E18" s="607">
        <v>44600</v>
      </c>
      <c r="F18" s="608">
        <v>78800</v>
      </c>
    </row>
    <row r="19" spans="1:6" ht="13.5" customHeight="1" x14ac:dyDescent="0.2">
      <c r="A19" s="595">
        <v>10</v>
      </c>
      <c r="B19" s="596" t="s">
        <v>205</v>
      </c>
      <c r="C19" s="597">
        <v>23000</v>
      </c>
      <c r="D19" s="597">
        <v>21500</v>
      </c>
      <c r="E19" s="597">
        <v>350900</v>
      </c>
      <c r="F19" s="598">
        <v>395400</v>
      </c>
    </row>
    <row r="20" spans="1:6" ht="13.5" customHeight="1" x14ac:dyDescent="0.2">
      <c r="A20" s="595">
        <v>11</v>
      </c>
      <c r="B20" s="596" t="s">
        <v>206</v>
      </c>
      <c r="C20" s="597">
        <v>45900</v>
      </c>
      <c r="D20" s="597">
        <v>62300</v>
      </c>
      <c r="E20" s="597">
        <v>105200</v>
      </c>
      <c r="F20" s="598">
        <v>213400</v>
      </c>
    </row>
    <row r="21" spans="1:6" ht="13.5" customHeight="1" x14ac:dyDescent="0.2">
      <c r="A21" s="595">
        <v>12</v>
      </c>
      <c r="B21" s="596" t="s">
        <v>207</v>
      </c>
      <c r="C21" s="597"/>
      <c r="D21" s="597">
        <v>536800</v>
      </c>
      <c r="E21" s="597">
        <v>1020400</v>
      </c>
      <c r="F21" s="598">
        <v>1557200</v>
      </c>
    </row>
    <row r="22" spans="1:6" ht="13.5" customHeight="1" x14ac:dyDescent="0.2">
      <c r="A22" s="595">
        <v>13</v>
      </c>
      <c r="B22" s="596" t="s">
        <v>262</v>
      </c>
      <c r="C22" s="597"/>
      <c r="D22" s="597"/>
      <c r="E22" s="597">
        <v>363400</v>
      </c>
      <c r="F22" s="598">
        <v>363400</v>
      </c>
    </row>
    <row r="23" spans="1:6" ht="13.5" customHeight="1" x14ac:dyDescent="0.2">
      <c r="A23" s="595">
        <v>14</v>
      </c>
      <c r="B23" s="596" t="s">
        <v>208</v>
      </c>
      <c r="C23" s="597">
        <v>423100</v>
      </c>
      <c r="D23" s="597"/>
      <c r="E23" s="597"/>
      <c r="F23" s="598">
        <v>423100</v>
      </c>
    </row>
    <row r="24" spans="1:6" ht="13.5" customHeight="1" x14ac:dyDescent="0.2">
      <c r="A24" s="595">
        <v>15</v>
      </c>
      <c r="B24" s="596" t="s">
        <v>209</v>
      </c>
      <c r="C24" s="597">
        <v>31600</v>
      </c>
      <c r="D24" s="597"/>
      <c r="E24" s="597"/>
      <c r="F24" s="598">
        <v>31600</v>
      </c>
    </row>
    <row r="25" spans="1:6" ht="13.5" customHeight="1" x14ac:dyDescent="0.2">
      <c r="A25" s="595">
        <v>16</v>
      </c>
      <c r="B25" s="596" t="s">
        <v>263</v>
      </c>
      <c r="C25" s="597"/>
      <c r="D25" s="597">
        <v>342200</v>
      </c>
      <c r="E25" s="597">
        <v>586500</v>
      </c>
      <c r="F25" s="598">
        <v>928700</v>
      </c>
    </row>
    <row r="26" spans="1:6" ht="13.5" customHeight="1" x14ac:dyDescent="0.2">
      <c r="A26" s="595">
        <v>17</v>
      </c>
      <c r="B26" s="596" t="s">
        <v>264</v>
      </c>
      <c r="C26" s="597"/>
      <c r="D26" s="597">
        <v>235100</v>
      </c>
      <c r="E26" s="597">
        <v>148000</v>
      </c>
      <c r="F26" s="598">
        <v>383100</v>
      </c>
    </row>
    <row r="27" spans="1:6" ht="13.5" customHeight="1" x14ac:dyDescent="0.2">
      <c r="A27" s="595">
        <v>18</v>
      </c>
      <c r="B27" s="596" t="s">
        <v>210</v>
      </c>
      <c r="C27" s="597">
        <v>1227000</v>
      </c>
      <c r="D27" s="597">
        <v>2041200</v>
      </c>
      <c r="E27" s="597">
        <v>2924000</v>
      </c>
      <c r="F27" s="598">
        <v>6192200</v>
      </c>
    </row>
    <row r="28" spans="1:6" ht="13.5" customHeight="1" x14ac:dyDescent="0.2">
      <c r="A28" s="595">
        <v>19</v>
      </c>
      <c r="B28" s="596" t="s">
        <v>266</v>
      </c>
      <c r="C28" s="597"/>
      <c r="D28" s="597">
        <v>138900</v>
      </c>
      <c r="E28" s="597">
        <v>95500</v>
      </c>
      <c r="F28" s="598">
        <v>234400</v>
      </c>
    </row>
    <row r="29" spans="1:6" ht="13.5" customHeight="1" x14ac:dyDescent="0.2">
      <c r="A29" s="595">
        <v>20</v>
      </c>
      <c r="B29" s="596" t="s">
        <v>267</v>
      </c>
      <c r="C29" s="597"/>
      <c r="D29" s="597">
        <v>397500</v>
      </c>
      <c r="E29" s="597">
        <v>422700</v>
      </c>
      <c r="F29" s="598">
        <v>820200</v>
      </c>
    </row>
    <row r="30" spans="1:6" ht="13.5" customHeight="1" x14ac:dyDescent="0.2">
      <c r="A30" s="595">
        <v>21</v>
      </c>
      <c r="B30" s="596" t="s">
        <v>268</v>
      </c>
      <c r="C30" s="597"/>
      <c r="D30" s="597">
        <v>241400</v>
      </c>
      <c r="E30" s="597">
        <v>374800</v>
      </c>
      <c r="F30" s="598">
        <v>616200</v>
      </c>
    </row>
    <row r="31" spans="1:6" ht="13.5" customHeight="1" x14ac:dyDescent="0.2">
      <c r="A31" s="595">
        <v>22</v>
      </c>
      <c r="B31" s="596" t="s">
        <v>270</v>
      </c>
      <c r="C31" s="597"/>
      <c r="D31" s="597"/>
      <c r="E31" s="597">
        <v>601000</v>
      </c>
      <c r="F31" s="598">
        <v>601000</v>
      </c>
    </row>
    <row r="32" spans="1:6" ht="13.5" customHeight="1" x14ac:dyDescent="0.2">
      <c r="A32" s="595">
        <v>23</v>
      </c>
      <c r="B32" s="596" t="s">
        <v>211</v>
      </c>
      <c r="C32" s="597">
        <v>447100</v>
      </c>
      <c r="D32" s="597">
        <v>500600</v>
      </c>
      <c r="E32" s="597">
        <v>447700</v>
      </c>
      <c r="F32" s="598">
        <v>1395400</v>
      </c>
    </row>
    <row r="33" spans="1:6" ht="13.5" customHeight="1" x14ac:dyDescent="0.2">
      <c r="A33" s="595">
        <v>24</v>
      </c>
      <c r="B33" s="596" t="s">
        <v>212</v>
      </c>
      <c r="C33" s="597">
        <v>147400</v>
      </c>
      <c r="D33" s="597">
        <v>386200</v>
      </c>
      <c r="E33" s="597">
        <v>381200</v>
      </c>
      <c r="F33" s="598">
        <v>914800</v>
      </c>
    </row>
    <row r="34" spans="1:6" ht="13.5" customHeight="1" x14ac:dyDescent="0.2">
      <c r="A34" s="595">
        <v>25</v>
      </c>
      <c r="B34" s="596" t="s">
        <v>214</v>
      </c>
      <c r="C34" s="597"/>
      <c r="D34" s="597">
        <v>133300</v>
      </c>
      <c r="E34" s="597">
        <v>314200</v>
      </c>
      <c r="F34" s="598">
        <v>447500</v>
      </c>
    </row>
    <row r="35" spans="1:6" ht="13.5" customHeight="1" x14ac:dyDescent="0.2">
      <c r="A35" s="595">
        <v>26</v>
      </c>
      <c r="B35" s="596" t="s">
        <v>215</v>
      </c>
      <c r="C35" s="597"/>
      <c r="D35" s="597">
        <v>832400</v>
      </c>
      <c r="E35" s="597">
        <v>1130100</v>
      </c>
      <c r="F35" s="598">
        <v>1962500</v>
      </c>
    </row>
    <row r="36" spans="1:6" ht="13.5" customHeight="1" x14ac:dyDescent="0.2">
      <c r="A36" s="595">
        <v>27</v>
      </c>
      <c r="B36" s="596" t="s">
        <v>216</v>
      </c>
      <c r="C36" s="597"/>
      <c r="D36" s="597">
        <v>135400</v>
      </c>
      <c r="E36" s="597">
        <v>186200</v>
      </c>
      <c r="F36" s="598">
        <v>321600</v>
      </c>
    </row>
    <row r="37" spans="1:6" ht="13.5" customHeight="1" x14ac:dyDescent="0.2">
      <c r="A37" s="595">
        <v>28</v>
      </c>
      <c r="B37" s="596" t="s">
        <v>276</v>
      </c>
      <c r="C37" s="597"/>
      <c r="D37" s="597">
        <v>77600</v>
      </c>
      <c r="E37" s="597">
        <v>79500</v>
      </c>
      <c r="F37" s="598">
        <v>157100</v>
      </c>
    </row>
    <row r="38" spans="1:6" ht="13.5" customHeight="1" x14ac:dyDescent="0.2">
      <c r="A38" s="595">
        <v>29</v>
      </c>
      <c r="B38" s="596" t="s">
        <v>220</v>
      </c>
      <c r="C38" s="597">
        <v>512700</v>
      </c>
      <c r="D38" s="597">
        <v>372200</v>
      </c>
      <c r="E38" s="597">
        <v>639100</v>
      </c>
      <c r="F38" s="598">
        <v>1524000</v>
      </c>
    </row>
    <row r="39" spans="1:6" ht="13.5" customHeight="1" x14ac:dyDescent="0.2">
      <c r="A39" s="595" t="s">
        <v>224</v>
      </c>
      <c r="B39" s="596"/>
      <c r="C39" s="597">
        <v>2857800</v>
      </c>
      <c r="D39" s="597">
        <v>6488800</v>
      </c>
      <c r="E39" s="597">
        <v>10215000</v>
      </c>
      <c r="F39" s="598">
        <v>19561600</v>
      </c>
    </row>
    <row r="40" spans="1:6" ht="13.5" customHeight="1" thickBot="1" x14ac:dyDescent="0.25">
      <c r="A40" s="601" t="s">
        <v>225</v>
      </c>
      <c r="B40" s="602"/>
      <c r="C40" s="603">
        <v>2906300</v>
      </c>
      <c r="D40" s="603">
        <v>6539900</v>
      </c>
      <c r="E40" s="603">
        <v>10663500</v>
      </c>
      <c r="F40" s="604">
        <v>20109700</v>
      </c>
    </row>
    <row r="41" spans="1:6" ht="14.25" customHeight="1" thickBot="1" x14ac:dyDescent="0.25">
      <c r="A41" s="846" t="s">
        <v>226</v>
      </c>
      <c r="B41" s="847"/>
      <c r="C41" s="609">
        <v>127230700</v>
      </c>
      <c r="D41" s="609">
        <v>131741200</v>
      </c>
      <c r="E41" s="609">
        <v>215024200</v>
      </c>
      <c r="F41" s="610">
        <v>473996100</v>
      </c>
    </row>
    <row r="42" spans="1:6" ht="14.25" customHeight="1" thickBot="1" x14ac:dyDescent="0.25">
      <c r="A42" s="846" t="s">
        <v>335</v>
      </c>
      <c r="B42" s="847"/>
      <c r="C42" s="609">
        <v>123</v>
      </c>
      <c r="D42" s="609">
        <v>139</v>
      </c>
      <c r="E42" s="609">
        <v>249</v>
      </c>
      <c r="F42" s="610">
        <f>SUM(C42:E42)</f>
        <v>511</v>
      </c>
    </row>
    <row r="43" spans="1:6" ht="12.75" customHeight="1" x14ac:dyDescent="0.2"/>
    <row r="44" spans="1:6" ht="12.75" customHeight="1" x14ac:dyDescent="0.2"/>
  </sheetData>
  <mergeCells count="3">
    <mergeCell ref="A2:F2"/>
    <mergeCell ref="A41:B41"/>
    <mergeCell ref="A42:B42"/>
  </mergeCells>
  <phoneticPr fontId="3"/>
  <pageMargins left="0.78740157480314965" right="0.78740157480314965" top="0.98425196850393704" bottom="0.98425196850393704" header="0.51181102362204722" footer="0.51181102362204722"/>
  <pageSetup paperSize="9" scale="89" fitToHeight="0" orientation="portrait" horizontalDpi="1200" verticalDpi="1200" r:id="rId1"/>
  <headerFooter alignWithMargins="0">
    <oddHeader xml:space="preserve">&amp;C&amp;L&amp;RPAGE &amp;P / &amp;N 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85"/>
  <sheetViews>
    <sheetView workbookViewId="0"/>
  </sheetViews>
  <sheetFormatPr defaultColWidth="6.90625" defaultRowHeight="13" x14ac:dyDescent="0.2"/>
  <cols>
    <col min="1" max="1" width="4.36328125" style="579" customWidth="1"/>
    <col min="2" max="2" width="29.453125" style="579" bestFit="1" customWidth="1"/>
    <col min="3" max="6" width="15.7265625" style="579" customWidth="1"/>
    <col min="7" max="256" width="6.90625" style="579"/>
    <col min="257" max="257" width="4.36328125" style="579" customWidth="1"/>
    <col min="258" max="258" width="29.453125" style="579" bestFit="1" customWidth="1"/>
    <col min="259" max="262" width="15.7265625" style="579" customWidth="1"/>
    <col min="263" max="512" width="6.90625" style="579"/>
    <col min="513" max="513" width="4.36328125" style="579" customWidth="1"/>
    <col min="514" max="514" width="29.453125" style="579" bestFit="1" customWidth="1"/>
    <col min="515" max="518" width="15.7265625" style="579" customWidth="1"/>
    <col min="519" max="768" width="6.90625" style="579"/>
    <col min="769" max="769" width="4.36328125" style="579" customWidth="1"/>
    <col min="770" max="770" width="29.453125" style="579" bestFit="1" customWidth="1"/>
    <col min="771" max="774" width="15.7265625" style="579" customWidth="1"/>
    <col min="775" max="1024" width="6.90625" style="579"/>
    <col min="1025" max="1025" width="4.36328125" style="579" customWidth="1"/>
    <col min="1026" max="1026" width="29.453125" style="579" bestFit="1" customWidth="1"/>
    <col min="1027" max="1030" width="15.7265625" style="579" customWidth="1"/>
    <col min="1031" max="1280" width="6.90625" style="579"/>
    <col min="1281" max="1281" width="4.36328125" style="579" customWidth="1"/>
    <col min="1282" max="1282" width="29.453125" style="579" bestFit="1" customWidth="1"/>
    <col min="1283" max="1286" width="15.7265625" style="579" customWidth="1"/>
    <col min="1287" max="1536" width="6.90625" style="579"/>
    <col min="1537" max="1537" width="4.36328125" style="579" customWidth="1"/>
    <col min="1538" max="1538" width="29.453125" style="579" bestFit="1" customWidth="1"/>
    <col min="1539" max="1542" width="15.7265625" style="579" customWidth="1"/>
    <col min="1543" max="1792" width="6.90625" style="579"/>
    <col min="1793" max="1793" width="4.36328125" style="579" customWidth="1"/>
    <col min="1794" max="1794" width="29.453125" style="579" bestFit="1" customWidth="1"/>
    <col min="1795" max="1798" width="15.7265625" style="579" customWidth="1"/>
    <col min="1799" max="2048" width="6.90625" style="579"/>
    <col min="2049" max="2049" width="4.36328125" style="579" customWidth="1"/>
    <col min="2050" max="2050" width="29.453125" style="579" bestFit="1" customWidth="1"/>
    <col min="2051" max="2054" width="15.7265625" style="579" customWidth="1"/>
    <col min="2055" max="2304" width="6.90625" style="579"/>
    <col min="2305" max="2305" width="4.36328125" style="579" customWidth="1"/>
    <col min="2306" max="2306" width="29.453125" style="579" bestFit="1" customWidth="1"/>
    <col min="2307" max="2310" width="15.7265625" style="579" customWidth="1"/>
    <col min="2311" max="2560" width="6.90625" style="579"/>
    <col min="2561" max="2561" width="4.36328125" style="579" customWidth="1"/>
    <col min="2562" max="2562" width="29.453125" style="579" bestFit="1" customWidth="1"/>
    <col min="2563" max="2566" width="15.7265625" style="579" customWidth="1"/>
    <col min="2567" max="2816" width="6.90625" style="579"/>
    <col min="2817" max="2817" width="4.36328125" style="579" customWidth="1"/>
    <col min="2818" max="2818" width="29.453125" style="579" bestFit="1" customWidth="1"/>
    <col min="2819" max="2822" width="15.7265625" style="579" customWidth="1"/>
    <col min="2823" max="3072" width="6.90625" style="579"/>
    <col min="3073" max="3073" width="4.36328125" style="579" customWidth="1"/>
    <col min="3074" max="3074" width="29.453125" style="579" bestFit="1" customWidth="1"/>
    <col min="3075" max="3078" width="15.7265625" style="579" customWidth="1"/>
    <col min="3079" max="3328" width="6.90625" style="579"/>
    <col min="3329" max="3329" width="4.36328125" style="579" customWidth="1"/>
    <col min="3330" max="3330" width="29.453125" style="579" bestFit="1" customWidth="1"/>
    <col min="3331" max="3334" width="15.7265625" style="579" customWidth="1"/>
    <col min="3335" max="3584" width="6.90625" style="579"/>
    <col min="3585" max="3585" width="4.36328125" style="579" customWidth="1"/>
    <col min="3586" max="3586" width="29.453125" style="579" bestFit="1" customWidth="1"/>
    <col min="3587" max="3590" width="15.7265625" style="579" customWidth="1"/>
    <col min="3591" max="3840" width="6.90625" style="579"/>
    <col min="3841" max="3841" width="4.36328125" style="579" customWidth="1"/>
    <col min="3842" max="3842" width="29.453125" style="579" bestFit="1" customWidth="1"/>
    <col min="3843" max="3846" width="15.7265625" style="579" customWidth="1"/>
    <col min="3847" max="4096" width="6.90625" style="579"/>
    <col min="4097" max="4097" width="4.36328125" style="579" customWidth="1"/>
    <col min="4098" max="4098" width="29.453125" style="579" bestFit="1" customWidth="1"/>
    <col min="4099" max="4102" width="15.7265625" style="579" customWidth="1"/>
    <col min="4103" max="4352" width="6.90625" style="579"/>
    <col min="4353" max="4353" width="4.36328125" style="579" customWidth="1"/>
    <col min="4354" max="4354" width="29.453125" style="579" bestFit="1" customWidth="1"/>
    <col min="4355" max="4358" width="15.7265625" style="579" customWidth="1"/>
    <col min="4359" max="4608" width="6.90625" style="579"/>
    <col min="4609" max="4609" width="4.36328125" style="579" customWidth="1"/>
    <col min="4610" max="4610" width="29.453125" style="579" bestFit="1" customWidth="1"/>
    <col min="4611" max="4614" width="15.7265625" style="579" customWidth="1"/>
    <col min="4615" max="4864" width="6.90625" style="579"/>
    <col min="4865" max="4865" width="4.36328125" style="579" customWidth="1"/>
    <col min="4866" max="4866" width="29.453125" style="579" bestFit="1" customWidth="1"/>
    <col min="4867" max="4870" width="15.7265625" style="579" customWidth="1"/>
    <col min="4871" max="5120" width="6.90625" style="579"/>
    <col min="5121" max="5121" width="4.36328125" style="579" customWidth="1"/>
    <col min="5122" max="5122" width="29.453125" style="579" bestFit="1" customWidth="1"/>
    <col min="5123" max="5126" width="15.7265625" style="579" customWidth="1"/>
    <col min="5127" max="5376" width="6.90625" style="579"/>
    <col min="5377" max="5377" width="4.36328125" style="579" customWidth="1"/>
    <col min="5378" max="5378" width="29.453125" style="579" bestFit="1" customWidth="1"/>
    <col min="5379" max="5382" width="15.7265625" style="579" customWidth="1"/>
    <col min="5383" max="5632" width="6.90625" style="579"/>
    <col min="5633" max="5633" width="4.36328125" style="579" customWidth="1"/>
    <col min="5634" max="5634" width="29.453125" style="579" bestFit="1" customWidth="1"/>
    <col min="5635" max="5638" width="15.7265625" style="579" customWidth="1"/>
    <col min="5639" max="5888" width="6.90625" style="579"/>
    <col min="5889" max="5889" width="4.36328125" style="579" customWidth="1"/>
    <col min="5890" max="5890" width="29.453125" style="579" bestFit="1" customWidth="1"/>
    <col min="5891" max="5894" width="15.7265625" style="579" customWidth="1"/>
    <col min="5895" max="6144" width="6.90625" style="579"/>
    <col min="6145" max="6145" width="4.36328125" style="579" customWidth="1"/>
    <col min="6146" max="6146" width="29.453125" style="579" bestFit="1" customWidth="1"/>
    <col min="6147" max="6150" width="15.7265625" style="579" customWidth="1"/>
    <col min="6151" max="6400" width="6.90625" style="579"/>
    <col min="6401" max="6401" width="4.36328125" style="579" customWidth="1"/>
    <col min="6402" max="6402" width="29.453125" style="579" bestFit="1" customWidth="1"/>
    <col min="6403" max="6406" width="15.7265625" style="579" customWidth="1"/>
    <col min="6407" max="6656" width="6.90625" style="579"/>
    <col min="6657" max="6657" width="4.36328125" style="579" customWidth="1"/>
    <col min="6658" max="6658" width="29.453125" style="579" bestFit="1" customWidth="1"/>
    <col min="6659" max="6662" width="15.7265625" style="579" customWidth="1"/>
    <col min="6663" max="6912" width="6.90625" style="579"/>
    <col min="6913" max="6913" width="4.36328125" style="579" customWidth="1"/>
    <col min="6914" max="6914" width="29.453125" style="579" bestFit="1" customWidth="1"/>
    <col min="6915" max="6918" width="15.7265625" style="579" customWidth="1"/>
    <col min="6919" max="7168" width="6.90625" style="579"/>
    <col min="7169" max="7169" width="4.36328125" style="579" customWidth="1"/>
    <col min="7170" max="7170" width="29.453125" style="579" bestFit="1" customWidth="1"/>
    <col min="7171" max="7174" width="15.7265625" style="579" customWidth="1"/>
    <col min="7175" max="7424" width="6.90625" style="579"/>
    <col min="7425" max="7425" width="4.36328125" style="579" customWidth="1"/>
    <col min="7426" max="7426" width="29.453125" style="579" bestFit="1" customWidth="1"/>
    <col min="7427" max="7430" width="15.7265625" style="579" customWidth="1"/>
    <col min="7431" max="7680" width="6.90625" style="579"/>
    <col min="7681" max="7681" width="4.36328125" style="579" customWidth="1"/>
    <col min="7682" max="7682" width="29.453125" style="579" bestFit="1" customWidth="1"/>
    <col min="7683" max="7686" width="15.7265625" style="579" customWidth="1"/>
    <col min="7687" max="7936" width="6.90625" style="579"/>
    <col min="7937" max="7937" width="4.36328125" style="579" customWidth="1"/>
    <col min="7938" max="7938" width="29.453125" style="579" bestFit="1" customWidth="1"/>
    <col min="7939" max="7942" width="15.7265625" style="579" customWidth="1"/>
    <col min="7943" max="8192" width="6.90625" style="579"/>
    <col min="8193" max="8193" width="4.36328125" style="579" customWidth="1"/>
    <col min="8194" max="8194" width="29.453125" style="579" bestFit="1" customWidth="1"/>
    <col min="8195" max="8198" width="15.7265625" style="579" customWidth="1"/>
    <col min="8199" max="8448" width="6.90625" style="579"/>
    <col min="8449" max="8449" width="4.36328125" style="579" customWidth="1"/>
    <col min="8450" max="8450" width="29.453125" style="579" bestFit="1" customWidth="1"/>
    <col min="8451" max="8454" width="15.7265625" style="579" customWidth="1"/>
    <col min="8455" max="8704" width="6.90625" style="579"/>
    <col min="8705" max="8705" width="4.36328125" style="579" customWidth="1"/>
    <col min="8706" max="8706" width="29.453125" style="579" bestFit="1" customWidth="1"/>
    <col min="8707" max="8710" width="15.7265625" style="579" customWidth="1"/>
    <col min="8711" max="8960" width="6.90625" style="579"/>
    <col min="8961" max="8961" width="4.36328125" style="579" customWidth="1"/>
    <col min="8962" max="8962" width="29.453125" style="579" bestFit="1" customWidth="1"/>
    <col min="8963" max="8966" width="15.7265625" style="579" customWidth="1"/>
    <col min="8967" max="9216" width="6.90625" style="579"/>
    <col min="9217" max="9217" width="4.36328125" style="579" customWidth="1"/>
    <col min="9218" max="9218" width="29.453125" style="579" bestFit="1" customWidth="1"/>
    <col min="9219" max="9222" width="15.7265625" style="579" customWidth="1"/>
    <col min="9223" max="9472" width="6.90625" style="579"/>
    <col min="9473" max="9473" width="4.36328125" style="579" customWidth="1"/>
    <col min="9474" max="9474" width="29.453125" style="579" bestFit="1" customWidth="1"/>
    <col min="9475" max="9478" width="15.7265625" style="579" customWidth="1"/>
    <col min="9479" max="9728" width="6.90625" style="579"/>
    <col min="9729" max="9729" width="4.36328125" style="579" customWidth="1"/>
    <col min="9730" max="9730" width="29.453125" style="579" bestFit="1" customWidth="1"/>
    <col min="9731" max="9734" width="15.7265625" style="579" customWidth="1"/>
    <col min="9735" max="9984" width="6.90625" style="579"/>
    <col min="9985" max="9985" width="4.36328125" style="579" customWidth="1"/>
    <col min="9986" max="9986" width="29.453125" style="579" bestFit="1" customWidth="1"/>
    <col min="9987" max="9990" width="15.7265625" style="579" customWidth="1"/>
    <col min="9991" max="10240" width="6.90625" style="579"/>
    <col min="10241" max="10241" width="4.36328125" style="579" customWidth="1"/>
    <col min="10242" max="10242" width="29.453125" style="579" bestFit="1" customWidth="1"/>
    <col min="10243" max="10246" width="15.7265625" style="579" customWidth="1"/>
    <col min="10247" max="10496" width="6.90625" style="579"/>
    <col min="10497" max="10497" width="4.36328125" style="579" customWidth="1"/>
    <col min="10498" max="10498" width="29.453125" style="579" bestFit="1" customWidth="1"/>
    <col min="10499" max="10502" width="15.7265625" style="579" customWidth="1"/>
    <col min="10503" max="10752" width="6.90625" style="579"/>
    <col min="10753" max="10753" width="4.36328125" style="579" customWidth="1"/>
    <col min="10754" max="10754" width="29.453125" style="579" bestFit="1" customWidth="1"/>
    <col min="10755" max="10758" width="15.7265625" style="579" customWidth="1"/>
    <col min="10759" max="11008" width="6.90625" style="579"/>
    <col min="11009" max="11009" width="4.36328125" style="579" customWidth="1"/>
    <col min="11010" max="11010" width="29.453125" style="579" bestFit="1" customWidth="1"/>
    <col min="11011" max="11014" width="15.7265625" style="579" customWidth="1"/>
    <col min="11015" max="11264" width="6.90625" style="579"/>
    <col min="11265" max="11265" width="4.36328125" style="579" customWidth="1"/>
    <col min="11266" max="11266" width="29.453125" style="579" bestFit="1" customWidth="1"/>
    <col min="11267" max="11270" width="15.7265625" style="579" customWidth="1"/>
    <col min="11271" max="11520" width="6.90625" style="579"/>
    <col min="11521" max="11521" width="4.36328125" style="579" customWidth="1"/>
    <col min="11522" max="11522" width="29.453125" style="579" bestFit="1" customWidth="1"/>
    <col min="11523" max="11526" width="15.7265625" style="579" customWidth="1"/>
    <col min="11527" max="11776" width="6.90625" style="579"/>
    <col min="11777" max="11777" width="4.36328125" style="579" customWidth="1"/>
    <col min="11778" max="11778" width="29.453125" style="579" bestFit="1" customWidth="1"/>
    <col min="11779" max="11782" width="15.7265625" style="579" customWidth="1"/>
    <col min="11783" max="12032" width="6.90625" style="579"/>
    <col min="12033" max="12033" width="4.36328125" style="579" customWidth="1"/>
    <col min="12034" max="12034" width="29.453125" style="579" bestFit="1" customWidth="1"/>
    <col min="12035" max="12038" width="15.7265625" style="579" customWidth="1"/>
    <col min="12039" max="12288" width="6.90625" style="579"/>
    <col min="12289" max="12289" width="4.36328125" style="579" customWidth="1"/>
    <col min="12290" max="12290" width="29.453125" style="579" bestFit="1" customWidth="1"/>
    <col min="12291" max="12294" width="15.7265625" style="579" customWidth="1"/>
    <col min="12295" max="12544" width="6.90625" style="579"/>
    <col min="12545" max="12545" width="4.36328125" style="579" customWidth="1"/>
    <col min="12546" max="12546" width="29.453125" style="579" bestFit="1" customWidth="1"/>
    <col min="12547" max="12550" width="15.7265625" style="579" customWidth="1"/>
    <col min="12551" max="12800" width="6.90625" style="579"/>
    <col min="12801" max="12801" width="4.36328125" style="579" customWidth="1"/>
    <col min="12802" max="12802" width="29.453125" style="579" bestFit="1" customWidth="1"/>
    <col min="12803" max="12806" width="15.7265625" style="579" customWidth="1"/>
    <col min="12807" max="13056" width="6.90625" style="579"/>
    <col min="13057" max="13057" width="4.36328125" style="579" customWidth="1"/>
    <col min="13058" max="13058" width="29.453125" style="579" bestFit="1" customWidth="1"/>
    <col min="13059" max="13062" width="15.7265625" style="579" customWidth="1"/>
    <col min="13063" max="13312" width="6.90625" style="579"/>
    <col min="13313" max="13313" width="4.36328125" style="579" customWidth="1"/>
    <col min="13314" max="13314" width="29.453125" style="579" bestFit="1" customWidth="1"/>
    <col min="13315" max="13318" width="15.7265625" style="579" customWidth="1"/>
    <col min="13319" max="13568" width="6.90625" style="579"/>
    <col min="13569" max="13569" width="4.36328125" style="579" customWidth="1"/>
    <col min="13570" max="13570" width="29.453125" style="579" bestFit="1" customWidth="1"/>
    <col min="13571" max="13574" width="15.7265625" style="579" customWidth="1"/>
    <col min="13575" max="13824" width="6.90625" style="579"/>
    <col min="13825" max="13825" width="4.36328125" style="579" customWidth="1"/>
    <col min="13826" max="13826" width="29.453125" style="579" bestFit="1" customWidth="1"/>
    <col min="13827" max="13830" width="15.7265625" style="579" customWidth="1"/>
    <col min="13831" max="14080" width="6.90625" style="579"/>
    <col min="14081" max="14081" width="4.36328125" style="579" customWidth="1"/>
    <col min="14082" max="14082" width="29.453125" style="579" bestFit="1" customWidth="1"/>
    <col min="14083" max="14086" width="15.7265625" style="579" customWidth="1"/>
    <col min="14087" max="14336" width="6.90625" style="579"/>
    <col min="14337" max="14337" width="4.36328125" style="579" customWidth="1"/>
    <col min="14338" max="14338" width="29.453125" style="579" bestFit="1" customWidth="1"/>
    <col min="14339" max="14342" width="15.7265625" style="579" customWidth="1"/>
    <col min="14343" max="14592" width="6.90625" style="579"/>
    <col min="14593" max="14593" width="4.36328125" style="579" customWidth="1"/>
    <col min="14594" max="14594" width="29.453125" style="579" bestFit="1" customWidth="1"/>
    <col min="14595" max="14598" width="15.7265625" style="579" customWidth="1"/>
    <col min="14599" max="14848" width="6.90625" style="579"/>
    <col min="14849" max="14849" width="4.36328125" style="579" customWidth="1"/>
    <col min="14850" max="14850" width="29.453125" style="579" bestFit="1" customWidth="1"/>
    <col min="14851" max="14854" width="15.7265625" style="579" customWidth="1"/>
    <col min="14855" max="15104" width="6.90625" style="579"/>
    <col min="15105" max="15105" width="4.36328125" style="579" customWidth="1"/>
    <col min="15106" max="15106" width="29.453125" style="579" bestFit="1" customWidth="1"/>
    <col min="15107" max="15110" width="15.7265625" style="579" customWidth="1"/>
    <col min="15111" max="15360" width="6.90625" style="579"/>
    <col min="15361" max="15361" width="4.36328125" style="579" customWidth="1"/>
    <col min="15362" max="15362" width="29.453125" style="579" bestFit="1" customWidth="1"/>
    <col min="15363" max="15366" width="15.7265625" style="579" customWidth="1"/>
    <col min="15367" max="15616" width="6.90625" style="579"/>
    <col min="15617" max="15617" width="4.36328125" style="579" customWidth="1"/>
    <col min="15618" max="15618" width="29.453125" style="579" bestFit="1" customWidth="1"/>
    <col min="15619" max="15622" width="15.7265625" style="579" customWidth="1"/>
    <col min="15623" max="15872" width="6.90625" style="579"/>
    <col min="15873" max="15873" width="4.36328125" style="579" customWidth="1"/>
    <col min="15874" max="15874" width="29.453125" style="579" bestFit="1" customWidth="1"/>
    <col min="15875" max="15878" width="15.7265625" style="579" customWidth="1"/>
    <col min="15879" max="16128" width="6.90625" style="579"/>
    <col min="16129" max="16129" width="4.36328125" style="579" customWidth="1"/>
    <col min="16130" max="16130" width="29.453125" style="579" bestFit="1" customWidth="1"/>
    <col min="16131" max="16134" width="15.7265625" style="579" customWidth="1"/>
    <col min="16135" max="16384" width="6.90625" style="579"/>
  </cols>
  <sheetData>
    <row r="1" spans="1:6" ht="13.5" customHeight="1" x14ac:dyDescent="0.2">
      <c r="A1" s="576"/>
      <c r="B1" s="577"/>
      <c r="C1" s="577"/>
      <c r="D1" s="577"/>
      <c r="E1" s="577"/>
      <c r="F1" s="578" t="s">
        <v>339</v>
      </c>
    </row>
    <row r="2" spans="1:6" ht="18" customHeight="1" thickBot="1" x14ac:dyDescent="0.25">
      <c r="A2" s="845" t="s">
        <v>340</v>
      </c>
      <c r="B2" s="845"/>
      <c r="C2" s="845"/>
      <c r="D2" s="845"/>
      <c r="E2" s="845"/>
      <c r="F2" s="845"/>
    </row>
    <row r="3" spans="1:6" ht="13.5" customHeight="1" x14ac:dyDescent="0.2">
      <c r="A3" s="580" t="s">
        <v>179</v>
      </c>
      <c r="B3" s="581" t="s">
        <v>180</v>
      </c>
      <c r="C3" s="581" t="s">
        <v>181</v>
      </c>
      <c r="D3" s="581" t="s">
        <v>182</v>
      </c>
      <c r="E3" s="581" t="s">
        <v>183</v>
      </c>
      <c r="F3" s="582" t="s">
        <v>184</v>
      </c>
    </row>
    <row r="4" spans="1:6" ht="13.5" customHeight="1" x14ac:dyDescent="0.2">
      <c r="A4" s="583"/>
      <c r="B4" s="584" t="s">
        <v>185</v>
      </c>
      <c r="C4" s="585" t="s">
        <v>341</v>
      </c>
      <c r="D4" s="585" t="s">
        <v>342</v>
      </c>
      <c r="E4" s="585" t="s">
        <v>343</v>
      </c>
      <c r="F4" s="586"/>
    </row>
    <row r="5" spans="1:6" ht="14.25" customHeight="1" thickBot="1" x14ac:dyDescent="0.25">
      <c r="A5" s="587"/>
      <c r="B5" s="588" t="s">
        <v>189</v>
      </c>
      <c r="C5" s="589" t="s">
        <v>190</v>
      </c>
      <c r="D5" s="588" t="s">
        <v>190</v>
      </c>
      <c r="E5" s="588" t="s">
        <v>190</v>
      </c>
      <c r="F5" s="590" t="s">
        <v>190</v>
      </c>
    </row>
    <row r="6" spans="1:6" ht="13.5" customHeight="1" thickTop="1" x14ac:dyDescent="0.2">
      <c r="A6" s="591">
        <v>1</v>
      </c>
      <c r="B6" s="592" t="s">
        <v>191</v>
      </c>
      <c r="C6" s="593">
        <v>4432000</v>
      </c>
      <c r="D6" s="593">
        <v>5234900</v>
      </c>
      <c r="E6" s="593">
        <v>7257700</v>
      </c>
      <c r="F6" s="594">
        <v>16924600</v>
      </c>
    </row>
    <row r="7" spans="1:6" ht="13.5" customHeight="1" x14ac:dyDescent="0.2">
      <c r="A7" s="595">
        <v>2</v>
      </c>
      <c r="B7" s="596" t="s">
        <v>192</v>
      </c>
      <c r="C7" s="597">
        <v>29917500</v>
      </c>
      <c r="D7" s="597">
        <v>68895600</v>
      </c>
      <c r="E7" s="597">
        <v>89211800</v>
      </c>
      <c r="F7" s="598">
        <v>188024900</v>
      </c>
    </row>
    <row r="8" spans="1:6" ht="13.5" customHeight="1" x14ac:dyDescent="0.2">
      <c r="A8" s="595">
        <v>3</v>
      </c>
      <c r="B8" s="596" t="s">
        <v>193</v>
      </c>
      <c r="C8" s="597">
        <v>36762100</v>
      </c>
      <c r="D8" s="597">
        <v>57053500</v>
      </c>
      <c r="E8" s="597">
        <v>69760300</v>
      </c>
      <c r="F8" s="598">
        <v>163575900</v>
      </c>
    </row>
    <row r="9" spans="1:6" ht="13.5" customHeight="1" x14ac:dyDescent="0.2">
      <c r="A9" s="595">
        <v>4</v>
      </c>
      <c r="B9" s="596" t="s">
        <v>194</v>
      </c>
      <c r="C9" s="597">
        <f>22915400-C10</f>
        <v>22354300</v>
      </c>
      <c r="D9" s="597">
        <f>39237900-D10</f>
        <v>38569000</v>
      </c>
      <c r="E9" s="597">
        <f>54601500-E10</f>
        <v>53753100</v>
      </c>
      <c r="F9" s="598">
        <f>116754800-F10</f>
        <v>114676400</v>
      </c>
    </row>
    <row r="10" spans="1:6" ht="13.5" customHeight="1" x14ac:dyDescent="0.2">
      <c r="A10" s="595"/>
      <c r="B10" s="596" t="s">
        <v>195</v>
      </c>
      <c r="C10" s="597">
        <v>561100</v>
      </c>
      <c r="D10" s="597">
        <v>668900</v>
      </c>
      <c r="E10" s="597">
        <v>848400</v>
      </c>
      <c r="F10" s="598">
        <f>SUM(C10:E10)</f>
        <v>2078400</v>
      </c>
    </row>
    <row r="11" spans="1:6" ht="13.5" customHeight="1" x14ac:dyDescent="0.2">
      <c r="A11" s="595">
        <v>5</v>
      </c>
      <c r="B11" s="596" t="s">
        <v>196</v>
      </c>
      <c r="C11" s="597">
        <v>20942600</v>
      </c>
      <c r="D11" s="597">
        <v>36869500</v>
      </c>
      <c r="E11" s="597">
        <v>44307900</v>
      </c>
      <c r="F11" s="598">
        <v>102120000</v>
      </c>
    </row>
    <row r="12" spans="1:6" ht="13.5" customHeight="1" x14ac:dyDescent="0.2">
      <c r="A12" s="595">
        <v>6</v>
      </c>
      <c r="B12" s="596" t="s">
        <v>197</v>
      </c>
      <c r="C12" s="597">
        <v>54460400</v>
      </c>
      <c r="D12" s="597">
        <v>101283800</v>
      </c>
      <c r="E12" s="597">
        <v>114577300</v>
      </c>
      <c r="F12" s="598">
        <v>270321500</v>
      </c>
    </row>
    <row r="13" spans="1:6" ht="13.5" customHeight="1" x14ac:dyDescent="0.2">
      <c r="A13" s="595" t="s">
        <v>198</v>
      </c>
      <c r="B13" s="596"/>
      <c r="C13" s="597">
        <v>164998000</v>
      </c>
      <c r="D13" s="597">
        <v>303340300</v>
      </c>
      <c r="E13" s="597">
        <v>372458800</v>
      </c>
      <c r="F13" s="598">
        <v>840797100</v>
      </c>
    </row>
    <row r="14" spans="1:6" ht="13.5" customHeight="1" thickBot="1" x14ac:dyDescent="0.25">
      <c r="A14" s="601" t="s">
        <v>199</v>
      </c>
      <c r="B14" s="602"/>
      <c r="C14" s="603">
        <v>169430000</v>
      </c>
      <c r="D14" s="603">
        <v>308575200</v>
      </c>
      <c r="E14" s="603">
        <v>379716500</v>
      </c>
      <c r="F14" s="604">
        <v>857721700</v>
      </c>
    </row>
    <row r="15" spans="1:6" ht="13.5" customHeight="1" x14ac:dyDescent="0.2">
      <c r="A15" s="605">
        <v>7</v>
      </c>
      <c r="B15" s="606" t="s">
        <v>344</v>
      </c>
      <c r="C15" s="607">
        <v>252600</v>
      </c>
      <c r="D15" s="607">
        <v>459300</v>
      </c>
      <c r="E15" s="607">
        <v>574900</v>
      </c>
      <c r="F15" s="608">
        <v>1286800</v>
      </c>
    </row>
    <row r="16" spans="1:6" ht="13.5" customHeight="1" x14ac:dyDescent="0.2">
      <c r="A16" s="595">
        <v>8</v>
      </c>
      <c r="B16" s="596" t="s">
        <v>345</v>
      </c>
      <c r="C16" s="597"/>
      <c r="D16" s="597">
        <v>1180900</v>
      </c>
      <c r="E16" s="597">
        <v>1581000</v>
      </c>
      <c r="F16" s="598">
        <v>2761900</v>
      </c>
    </row>
    <row r="17" spans="1:6" ht="13.5" customHeight="1" x14ac:dyDescent="0.2">
      <c r="A17" s="595">
        <v>9</v>
      </c>
      <c r="B17" s="596" t="s">
        <v>346</v>
      </c>
      <c r="C17" s="597"/>
      <c r="D17" s="597">
        <v>753300</v>
      </c>
      <c r="E17" s="597">
        <v>971400</v>
      </c>
      <c r="F17" s="598">
        <v>1724700</v>
      </c>
    </row>
    <row r="18" spans="1:6" ht="13.5" customHeight="1" x14ac:dyDescent="0.2">
      <c r="A18" s="595">
        <v>10</v>
      </c>
      <c r="B18" s="596" t="s">
        <v>200</v>
      </c>
      <c r="C18" s="597">
        <v>871600</v>
      </c>
      <c r="D18" s="597">
        <v>2056400</v>
      </c>
      <c r="E18" s="597">
        <v>2193700</v>
      </c>
      <c r="F18" s="598">
        <v>5121700</v>
      </c>
    </row>
    <row r="19" spans="1:6" ht="13.5" customHeight="1" x14ac:dyDescent="0.2">
      <c r="A19" s="595">
        <v>11</v>
      </c>
      <c r="B19" s="596" t="s">
        <v>237</v>
      </c>
      <c r="C19" s="597">
        <v>2687000</v>
      </c>
      <c r="D19" s="597">
        <v>2916500</v>
      </c>
      <c r="E19" s="597">
        <v>3270600</v>
      </c>
      <c r="F19" s="598">
        <v>8874100</v>
      </c>
    </row>
    <row r="20" spans="1:6" ht="13.5" customHeight="1" x14ac:dyDescent="0.2">
      <c r="A20" s="595">
        <v>12</v>
      </c>
      <c r="B20" s="596" t="s">
        <v>238</v>
      </c>
      <c r="C20" s="597">
        <v>802300</v>
      </c>
      <c r="D20" s="597">
        <v>669300</v>
      </c>
      <c r="E20" s="597">
        <v>805700</v>
      </c>
      <c r="F20" s="598">
        <v>2277300</v>
      </c>
    </row>
    <row r="21" spans="1:6" ht="13.5" customHeight="1" x14ac:dyDescent="0.2">
      <c r="A21" s="595">
        <v>13</v>
      </c>
      <c r="B21" s="596" t="s">
        <v>239</v>
      </c>
      <c r="C21" s="597">
        <v>1394500</v>
      </c>
      <c r="D21" s="597">
        <v>1739500</v>
      </c>
      <c r="E21" s="597">
        <v>2607900</v>
      </c>
      <c r="F21" s="598">
        <v>5741900</v>
      </c>
    </row>
    <row r="22" spans="1:6" ht="13.5" customHeight="1" x14ac:dyDescent="0.2">
      <c r="A22" s="595">
        <v>14</v>
      </c>
      <c r="B22" s="596" t="s">
        <v>201</v>
      </c>
      <c r="C22" s="597">
        <v>810500</v>
      </c>
      <c r="D22" s="597">
        <v>1312100</v>
      </c>
      <c r="E22" s="597">
        <v>1710200</v>
      </c>
      <c r="F22" s="598">
        <v>3832800</v>
      </c>
    </row>
    <row r="23" spans="1:6" ht="13.5" customHeight="1" x14ac:dyDescent="0.2">
      <c r="A23" s="595">
        <v>15</v>
      </c>
      <c r="B23" s="596" t="s">
        <v>202</v>
      </c>
      <c r="C23" s="597">
        <v>66100</v>
      </c>
      <c r="D23" s="597">
        <v>504300</v>
      </c>
      <c r="E23" s="597">
        <v>304100</v>
      </c>
      <c r="F23" s="598">
        <v>874500</v>
      </c>
    </row>
    <row r="24" spans="1:6" ht="13.5" customHeight="1" x14ac:dyDescent="0.2">
      <c r="A24" s="595">
        <v>16</v>
      </c>
      <c r="B24" s="596" t="s">
        <v>248</v>
      </c>
      <c r="C24" s="597">
        <v>1650300</v>
      </c>
      <c r="D24" s="597">
        <v>1527500</v>
      </c>
      <c r="E24" s="597">
        <v>2074900</v>
      </c>
      <c r="F24" s="598">
        <v>5252700</v>
      </c>
    </row>
    <row r="25" spans="1:6" ht="13.5" customHeight="1" x14ac:dyDescent="0.2">
      <c r="A25" s="595">
        <v>17</v>
      </c>
      <c r="B25" s="596" t="s">
        <v>250</v>
      </c>
      <c r="C25" s="597">
        <v>602500</v>
      </c>
      <c r="D25" s="597">
        <v>1359200</v>
      </c>
      <c r="E25" s="597">
        <v>1859100</v>
      </c>
      <c r="F25" s="598">
        <v>3820800</v>
      </c>
    </row>
    <row r="26" spans="1:6" ht="13.5" customHeight="1" thickBot="1" x14ac:dyDescent="0.25">
      <c r="A26" s="601" t="s">
        <v>203</v>
      </c>
      <c r="B26" s="602"/>
      <c r="C26" s="603">
        <v>9137400</v>
      </c>
      <c r="D26" s="603">
        <v>14478300</v>
      </c>
      <c r="E26" s="603">
        <v>17953500</v>
      </c>
      <c r="F26" s="604">
        <v>41569200</v>
      </c>
    </row>
    <row r="27" spans="1:6" ht="13.5" customHeight="1" x14ac:dyDescent="0.2">
      <c r="A27" s="605">
        <v>18</v>
      </c>
      <c r="B27" s="606" t="s">
        <v>204</v>
      </c>
      <c r="C27" s="607">
        <v>62300</v>
      </c>
      <c r="D27" s="607">
        <v>133600</v>
      </c>
      <c r="E27" s="607">
        <v>112900</v>
      </c>
      <c r="F27" s="608">
        <v>308800</v>
      </c>
    </row>
    <row r="28" spans="1:6" ht="13.5" customHeight="1" x14ac:dyDescent="0.2">
      <c r="A28" s="595">
        <v>19</v>
      </c>
      <c r="B28" s="596" t="s">
        <v>252</v>
      </c>
      <c r="C28" s="597">
        <v>309200</v>
      </c>
      <c r="D28" s="597">
        <v>452700</v>
      </c>
      <c r="E28" s="597">
        <v>802800</v>
      </c>
      <c r="F28" s="598">
        <v>1564700</v>
      </c>
    </row>
    <row r="29" spans="1:6" ht="13.5" customHeight="1" x14ac:dyDescent="0.2">
      <c r="A29" s="595">
        <v>20</v>
      </c>
      <c r="B29" s="596" t="s">
        <v>256</v>
      </c>
      <c r="C29" s="597"/>
      <c r="D29" s="597">
        <v>657300</v>
      </c>
      <c r="E29" s="597">
        <v>744400</v>
      </c>
      <c r="F29" s="598">
        <v>1401700</v>
      </c>
    </row>
    <row r="30" spans="1:6" ht="13.5" customHeight="1" x14ac:dyDescent="0.2">
      <c r="A30" s="595">
        <v>21</v>
      </c>
      <c r="B30" s="596" t="s">
        <v>205</v>
      </c>
      <c r="C30" s="597">
        <v>67000</v>
      </c>
      <c r="D30" s="597">
        <v>187200</v>
      </c>
      <c r="E30" s="597">
        <v>872100</v>
      </c>
      <c r="F30" s="598">
        <v>1126300</v>
      </c>
    </row>
    <row r="31" spans="1:6" ht="13.5" customHeight="1" x14ac:dyDescent="0.2">
      <c r="A31" s="595">
        <v>22</v>
      </c>
      <c r="B31" s="596" t="s">
        <v>257</v>
      </c>
      <c r="C31" s="597"/>
      <c r="D31" s="597">
        <v>89300</v>
      </c>
      <c r="E31" s="597">
        <v>59900</v>
      </c>
      <c r="F31" s="598">
        <v>149200</v>
      </c>
    </row>
    <row r="32" spans="1:6" ht="13.5" customHeight="1" x14ac:dyDescent="0.2">
      <c r="A32" s="595">
        <v>23</v>
      </c>
      <c r="B32" s="596" t="s">
        <v>258</v>
      </c>
      <c r="C32" s="597">
        <v>147000</v>
      </c>
      <c r="D32" s="597">
        <v>537100</v>
      </c>
      <c r="E32" s="597">
        <v>510900</v>
      </c>
      <c r="F32" s="598">
        <v>1195000</v>
      </c>
    </row>
    <row r="33" spans="1:6" ht="13.5" customHeight="1" x14ac:dyDescent="0.2">
      <c r="A33" s="595">
        <v>24</v>
      </c>
      <c r="B33" s="596" t="s">
        <v>327</v>
      </c>
      <c r="C33" s="597">
        <v>156800</v>
      </c>
      <c r="D33" s="597">
        <v>241900</v>
      </c>
      <c r="E33" s="597">
        <v>186000</v>
      </c>
      <c r="F33" s="598">
        <v>584700</v>
      </c>
    </row>
    <row r="34" spans="1:6" ht="13.5" customHeight="1" x14ac:dyDescent="0.2">
      <c r="A34" s="595">
        <v>25</v>
      </c>
      <c r="B34" s="596" t="s">
        <v>260</v>
      </c>
      <c r="C34" s="597"/>
      <c r="D34" s="597">
        <v>254900</v>
      </c>
      <c r="E34" s="597">
        <v>509100</v>
      </c>
      <c r="F34" s="598">
        <v>764000</v>
      </c>
    </row>
    <row r="35" spans="1:6" ht="13.5" customHeight="1" x14ac:dyDescent="0.2">
      <c r="A35" s="595">
        <v>26</v>
      </c>
      <c r="B35" s="596" t="s">
        <v>261</v>
      </c>
      <c r="C35" s="597">
        <v>193900</v>
      </c>
      <c r="D35" s="597">
        <v>630700</v>
      </c>
      <c r="E35" s="597">
        <v>680000</v>
      </c>
      <c r="F35" s="598">
        <v>1504600</v>
      </c>
    </row>
    <row r="36" spans="1:6" ht="13.5" customHeight="1" x14ac:dyDescent="0.2">
      <c r="A36" s="595">
        <v>27</v>
      </c>
      <c r="B36" s="596" t="s">
        <v>206</v>
      </c>
      <c r="C36" s="597">
        <v>127900</v>
      </c>
      <c r="D36" s="597">
        <v>314000</v>
      </c>
      <c r="E36" s="597">
        <v>295200</v>
      </c>
      <c r="F36" s="598">
        <v>737100</v>
      </c>
    </row>
    <row r="37" spans="1:6" ht="13.5" customHeight="1" x14ac:dyDescent="0.2">
      <c r="A37" s="595">
        <v>28</v>
      </c>
      <c r="B37" s="596" t="s">
        <v>207</v>
      </c>
      <c r="C37" s="597">
        <v>1169300</v>
      </c>
      <c r="D37" s="597">
        <v>2022400</v>
      </c>
      <c r="E37" s="597">
        <v>1947500</v>
      </c>
      <c r="F37" s="598">
        <v>5139200</v>
      </c>
    </row>
    <row r="38" spans="1:6" ht="13.5" customHeight="1" x14ac:dyDescent="0.2">
      <c r="A38" s="595">
        <v>29</v>
      </c>
      <c r="B38" s="596" t="s">
        <v>262</v>
      </c>
      <c r="C38" s="597"/>
      <c r="D38" s="597">
        <v>952000</v>
      </c>
      <c r="E38" s="597">
        <v>1063300</v>
      </c>
      <c r="F38" s="598">
        <v>2015300</v>
      </c>
    </row>
    <row r="39" spans="1:6" ht="13.5" customHeight="1" x14ac:dyDescent="0.2">
      <c r="A39" s="595">
        <v>30</v>
      </c>
      <c r="B39" s="596" t="s">
        <v>208</v>
      </c>
      <c r="C39" s="597">
        <v>774900</v>
      </c>
      <c r="D39" s="597">
        <v>2113000</v>
      </c>
      <c r="E39" s="597">
        <v>2558400</v>
      </c>
      <c r="F39" s="598">
        <v>5446300</v>
      </c>
    </row>
    <row r="40" spans="1:6" ht="13.5" customHeight="1" x14ac:dyDescent="0.2">
      <c r="A40" s="595">
        <v>31</v>
      </c>
      <c r="B40" s="596" t="s">
        <v>209</v>
      </c>
      <c r="C40" s="597">
        <v>103100</v>
      </c>
      <c r="D40" s="597">
        <v>201700</v>
      </c>
      <c r="E40" s="597">
        <v>488000</v>
      </c>
      <c r="F40" s="598">
        <v>792800</v>
      </c>
    </row>
    <row r="41" spans="1:6" ht="13.5" customHeight="1" x14ac:dyDescent="0.2">
      <c r="A41" s="595">
        <v>32</v>
      </c>
      <c r="B41" s="596" t="s">
        <v>263</v>
      </c>
      <c r="C41" s="597"/>
      <c r="D41" s="597">
        <v>630300</v>
      </c>
      <c r="E41" s="597">
        <v>1368300</v>
      </c>
      <c r="F41" s="598">
        <v>1998600</v>
      </c>
    </row>
    <row r="42" spans="1:6" ht="13.5" customHeight="1" x14ac:dyDescent="0.2">
      <c r="A42" s="595">
        <v>33</v>
      </c>
      <c r="B42" s="596" t="s">
        <v>264</v>
      </c>
      <c r="C42" s="597"/>
      <c r="D42" s="597">
        <v>324800</v>
      </c>
      <c r="E42" s="597">
        <v>426300</v>
      </c>
      <c r="F42" s="598">
        <v>751100</v>
      </c>
    </row>
    <row r="43" spans="1:6" ht="13.5" customHeight="1" x14ac:dyDescent="0.2">
      <c r="A43" s="595">
        <v>34</v>
      </c>
      <c r="B43" s="596" t="s">
        <v>210</v>
      </c>
      <c r="C43" s="597">
        <v>3398100</v>
      </c>
      <c r="D43" s="597">
        <v>4904700</v>
      </c>
      <c r="E43" s="597">
        <v>4691200</v>
      </c>
      <c r="F43" s="598">
        <v>12994000</v>
      </c>
    </row>
    <row r="44" spans="1:6" ht="13.5" customHeight="1" x14ac:dyDescent="0.2">
      <c r="A44" s="595">
        <v>35</v>
      </c>
      <c r="B44" s="596" t="s">
        <v>265</v>
      </c>
      <c r="C44" s="597"/>
      <c r="D44" s="597">
        <v>404500</v>
      </c>
      <c r="E44" s="597">
        <v>724300</v>
      </c>
      <c r="F44" s="598">
        <v>1128800</v>
      </c>
    </row>
    <row r="45" spans="1:6" ht="13.5" customHeight="1" x14ac:dyDescent="0.2">
      <c r="A45" s="595">
        <v>36</v>
      </c>
      <c r="B45" s="596" t="s">
        <v>266</v>
      </c>
      <c r="C45" s="597"/>
      <c r="D45" s="597">
        <v>342100</v>
      </c>
      <c r="E45" s="597">
        <v>211100</v>
      </c>
      <c r="F45" s="598">
        <v>553200</v>
      </c>
    </row>
    <row r="46" spans="1:6" ht="13.5" customHeight="1" x14ac:dyDescent="0.2">
      <c r="A46" s="595">
        <v>37</v>
      </c>
      <c r="B46" s="596" t="s">
        <v>267</v>
      </c>
      <c r="C46" s="597"/>
      <c r="D46" s="597">
        <v>731200</v>
      </c>
      <c r="E46" s="597">
        <v>1120500</v>
      </c>
      <c r="F46" s="598">
        <v>1851700</v>
      </c>
    </row>
    <row r="47" spans="1:6" ht="13.5" customHeight="1" x14ac:dyDescent="0.2">
      <c r="A47" s="595">
        <v>38</v>
      </c>
      <c r="B47" s="596" t="s">
        <v>268</v>
      </c>
      <c r="C47" s="597">
        <v>517700</v>
      </c>
      <c r="D47" s="597">
        <v>816800</v>
      </c>
      <c r="E47" s="597">
        <v>931400</v>
      </c>
      <c r="F47" s="598">
        <v>2265900</v>
      </c>
    </row>
    <row r="48" spans="1:6" ht="13.5" customHeight="1" x14ac:dyDescent="0.2">
      <c r="A48" s="595">
        <v>39</v>
      </c>
      <c r="B48" s="596" t="s">
        <v>269</v>
      </c>
      <c r="C48" s="597"/>
      <c r="D48" s="597">
        <v>962300</v>
      </c>
      <c r="E48" s="597">
        <v>842400</v>
      </c>
      <c r="F48" s="598">
        <v>1804700</v>
      </c>
    </row>
    <row r="49" spans="1:6" ht="13.5" customHeight="1" x14ac:dyDescent="0.2">
      <c r="A49" s="595">
        <v>40</v>
      </c>
      <c r="B49" s="596" t="s">
        <v>270</v>
      </c>
      <c r="C49" s="597"/>
      <c r="D49" s="597">
        <v>1149300</v>
      </c>
      <c r="E49" s="597">
        <v>738900</v>
      </c>
      <c r="F49" s="598">
        <v>1888200</v>
      </c>
    </row>
    <row r="50" spans="1:6" ht="13.5" customHeight="1" x14ac:dyDescent="0.2">
      <c r="A50" s="595">
        <v>41</v>
      </c>
      <c r="B50" s="596" t="s">
        <v>211</v>
      </c>
      <c r="C50" s="597">
        <v>636600</v>
      </c>
      <c r="D50" s="597">
        <v>2114200</v>
      </c>
      <c r="E50" s="597">
        <v>1173200</v>
      </c>
      <c r="F50" s="598">
        <v>3924000</v>
      </c>
    </row>
    <row r="51" spans="1:6" ht="13.5" customHeight="1" x14ac:dyDescent="0.2">
      <c r="A51" s="595">
        <v>42</v>
      </c>
      <c r="B51" s="596" t="s">
        <v>212</v>
      </c>
      <c r="C51" s="597">
        <v>616600</v>
      </c>
      <c r="D51" s="597">
        <v>876500</v>
      </c>
      <c r="E51" s="597">
        <v>1178900</v>
      </c>
      <c r="F51" s="598">
        <v>2672000</v>
      </c>
    </row>
    <row r="52" spans="1:6" ht="13.5" customHeight="1" x14ac:dyDescent="0.2">
      <c r="A52" s="595">
        <v>43</v>
      </c>
      <c r="B52" s="596" t="s">
        <v>213</v>
      </c>
      <c r="C52" s="597">
        <v>790600</v>
      </c>
      <c r="D52" s="597">
        <v>1519100</v>
      </c>
      <c r="E52" s="597">
        <v>1827400</v>
      </c>
      <c r="F52" s="598">
        <v>4137100</v>
      </c>
    </row>
    <row r="53" spans="1:6" ht="13.5" customHeight="1" x14ac:dyDescent="0.2">
      <c r="A53" s="595">
        <v>44</v>
      </c>
      <c r="B53" s="596" t="s">
        <v>214</v>
      </c>
      <c r="C53" s="597">
        <v>209300</v>
      </c>
      <c r="D53" s="597">
        <v>366100</v>
      </c>
      <c r="E53" s="597">
        <v>610700</v>
      </c>
      <c r="F53" s="598">
        <v>1186100</v>
      </c>
    </row>
    <row r="54" spans="1:6" ht="13.5" customHeight="1" x14ac:dyDescent="0.2">
      <c r="A54" s="595">
        <v>45</v>
      </c>
      <c r="B54" s="596" t="s">
        <v>215</v>
      </c>
      <c r="C54" s="597">
        <v>1948700</v>
      </c>
      <c r="D54" s="597">
        <v>3511700</v>
      </c>
      <c r="E54" s="597">
        <v>2449900</v>
      </c>
      <c r="F54" s="598">
        <v>7910300</v>
      </c>
    </row>
    <row r="55" spans="1:6" ht="13.5" customHeight="1" x14ac:dyDescent="0.2">
      <c r="A55" s="595">
        <v>46</v>
      </c>
      <c r="B55" s="596" t="s">
        <v>271</v>
      </c>
      <c r="C55" s="597">
        <v>54400</v>
      </c>
      <c r="D55" s="597">
        <v>157700</v>
      </c>
      <c r="E55" s="597">
        <v>200900</v>
      </c>
      <c r="F55" s="598">
        <v>413000</v>
      </c>
    </row>
    <row r="56" spans="1:6" ht="13.5" customHeight="1" x14ac:dyDescent="0.2">
      <c r="A56" s="595">
        <v>47</v>
      </c>
      <c r="B56" s="596" t="s">
        <v>216</v>
      </c>
      <c r="C56" s="597"/>
      <c r="D56" s="597">
        <v>323300</v>
      </c>
      <c r="E56" s="597">
        <v>388200</v>
      </c>
      <c r="F56" s="598">
        <v>711500</v>
      </c>
    </row>
    <row r="57" spans="1:6" ht="13.5" customHeight="1" x14ac:dyDescent="0.2">
      <c r="A57" s="595">
        <v>48</v>
      </c>
      <c r="B57" s="596" t="s">
        <v>272</v>
      </c>
      <c r="C57" s="597"/>
      <c r="D57" s="597">
        <v>908400</v>
      </c>
      <c r="E57" s="597">
        <v>464400</v>
      </c>
      <c r="F57" s="598">
        <v>1372800</v>
      </c>
    </row>
    <row r="58" spans="1:6" ht="13.5" customHeight="1" x14ac:dyDescent="0.2">
      <c r="A58" s="595">
        <v>49</v>
      </c>
      <c r="B58" s="596" t="s">
        <v>217</v>
      </c>
      <c r="C58" s="597">
        <v>400600</v>
      </c>
      <c r="D58" s="597">
        <v>1441400</v>
      </c>
      <c r="E58" s="597">
        <v>827600</v>
      </c>
      <c r="F58" s="598">
        <v>2669600</v>
      </c>
    </row>
    <row r="59" spans="1:6" ht="13.5" customHeight="1" x14ac:dyDescent="0.2">
      <c r="A59" s="595">
        <v>50</v>
      </c>
      <c r="B59" s="596" t="s">
        <v>276</v>
      </c>
      <c r="C59" s="597">
        <v>115900</v>
      </c>
      <c r="D59" s="597">
        <v>298700</v>
      </c>
      <c r="E59" s="597">
        <v>390200</v>
      </c>
      <c r="F59" s="598">
        <v>804800</v>
      </c>
    </row>
    <row r="60" spans="1:6" ht="13.5" customHeight="1" x14ac:dyDescent="0.2">
      <c r="A60" s="595">
        <v>51</v>
      </c>
      <c r="B60" s="596" t="s">
        <v>277</v>
      </c>
      <c r="C60" s="597">
        <v>402900</v>
      </c>
      <c r="D60" s="597">
        <v>704400</v>
      </c>
      <c r="E60" s="597">
        <v>987800</v>
      </c>
      <c r="F60" s="598">
        <v>2095100</v>
      </c>
    </row>
    <row r="61" spans="1:6" ht="13.5" customHeight="1" x14ac:dyDescent="0.2">
      <c r="A61" s="595">
        <v>52</v>
      </c>
      <c r="B61" s="596" t="s">
        <v>218</v>
      </c>
      <c r="C61" s="597">
        <v>702200</v>
      </c>
      <c r="D61" s="597">
        <v>1042700</v>
      </c>
      <c r="E61" s="597">
        <v>2137200</v>
      </c>
      <c r="F61" s="598">
        <v>3882100</v>
      </c>
    </row>
    <row r="62" spans="1:6" ht="13.5" customHeight="1" x14ac:dyDescent="0.2">
      <c r="A62" s="595">
        <v>53</v>
      </c>
      <c r="B62" s="596" t="s">
        <v>279</v>
      </c>
      <c r="C62" s="597">
        <v>630200</v>
      </c>
      <c r="D62" s="597">
        <v>1453300</v>
      </c>
      <c r="E62" s="597">
        <v>1575700</v>
      </c>
      <c r="F62" s="598">
        <v>3659200</v>
      </c>
    </row>
    <row r="63" spans="1:6" ht="13.5" customHeight="1" x14ac:dyDescent="0.2">
      <c r="A63" s="595">
        <v>54</v>
      </c>
      <c r="B63" s="596" t="s">
        <v>280</v>
      </c>
      <c r="C63" s="597">
        <v>451000</v>
      </c>
      <c r="D63" s="597">
        <v>1664200</v>
      </c>
      <c r="E63" s="597">
        <v>1046900</v>
      </c>
      <c r="F63" s="598">
        <v>3162100</v>
      </c>
    </row>
    <row r="64" spans="1:6" ht="13.5" customHeight="1" x14ac:dyDescent="0.2">
      <c r="A64" s="595">
        <v>55</v>
      </c>
      <c r="B64" s="596" t="s">
        <v>281</v>
      </c>
      <c r="C64" s="597">
        <v>208500</v>
      </c>
      <c r="D64" s="597">
        <v>588400</v>
      </c>
      <c r="E64" s="597">
        <v>620000</v>
      </c>
      <c r="F64" s="598">
        <v>1416900</v>
      </c>
    </row>
    <row r="65" spans="1:6" ht="13.5" customHeight="1" x14ac:dyDescent="0.2">
      <c r="A65" s="595">
        <v>56</v>
      </c>
      <c r="B65" s="596" t="s">
        <v>282</v>
      </c>
      <c r="C65" s="597">
        <v>360300</v>
      </c>
      <c r="D65" s="597">
        <v>540500</v>
      </c>
      <c r="E65" s="597">
        <v>755500</v>
      </c>
      <c r="F65" s="598">
        <v>1656300</v>
      </c>
    </row>
    <row r="66" spans="1:6" ht="13.5" customHeight="1" x14ac:dyDescent="0.2">
      <c r="A66" s="595">
        <v>57</v>
      </c>
      <c r="B66" s="596" t="s">
        <v>283</v>
      </c>
      <c r="C66" s="597">
        <v>93600</v>
      </c>
      <c r="D66" s="597">
        <v>140600</v>
      </c>
      <c r="E66" s="597">
        <v>149800</v>
      </c>
      <c r="F66" s="598">
        <v>384000</v>
      </c>
    </row>
    <row r="67" spans="1:6" ht="13.5" customHeight="1" x14ac:dyDescent="0.2">
      <c r="A67" s="595">
        <v>58</v>
      </c>
      <c r="B67" s="596" t="s">
        <v>285</v>
      </c>
      <c r="C67" s="597">
        <v>111300</v>
      </c>
      <c r="D67" s="597">
        <v>401400</v>
      </c>
      <c r="E67" s="597">
        <v>380200</v>
      </c>
      <c r="F67" s="598">
        <v>892900</v>
      </c>
    </row>
    <row r="68" spans="1:6" ht="13.5" customHeight="1" x14ac:dyDescent="0.2">
      <c r="A68" s="595">
        <v>59</v>
      </c>
      <c r="B68" s="596" t="s">
        <v>219</v>
      </c>
      <c r="C68" s="597">
        <v>677500</v>
      </c>
      <c r="D68" s="597">
        <v>1011500</v>
      </c>
      <c r="E68" s="597">
        <v>1503300</v>
      </c>
      <c r="F68" s="598">
        <v>3192300</v>
      </c>
    </row>
    <row r="69" spans="1:6" ht="13.5" customHeight="1" x14ac:dyDescent="0.2">
      <c r="A69" s="595">
        <v>60</v>
      </c>
      <c r="B69" s="596" t="s">
        <v>220</v>
      </c>
      <c r="C69" s="597">
        <v>933100</v>
      </c>
      <c r="D69" s="597">
        <v>1186900</v>
      </c>
      <c r="E69" s="597">
        <v>1692100</v>
      </c>
      <c r="F69" s="598">
        <v>3812100</v>
      </c>
    </row>
    <row r="70" spans="1:6" ht="13.5" customHeight="1" x14ac:dyDescent="0.2">
      <c r="A70" s="595">
        <v>61</v>
      </c>
      <c r="B70" s="596" t="s">
        <v>221</v>
      </c>
      <c r="C70" s="597">
        <v>298400</v>
      </c>
      <c r="D70" s="597">
        <v>555600</v>
      </c>
      <c r="E70" s="597">
        <v>594700</v>
      </c>
      <c r="F70" s="598">
        <v>1448700</v>
      </c>
    </row>
    <row r="71" spans="1:6" ht="13.5" customHeight="1" x14ac:dyDescent="0.2">
      <c r="A71" s="595">
        <v>62</v>
      </c>
      <c r="B71" s="596" t="s">
        <v>222</v>
      </c>
      <c r="C71" s="597">
        <v>311800</v>
      </c>
      <c r="D71" s="597">
        <v>844400</v>
      </c>
      <c r="E71" s="597">
        <v>289100</v>
      </c>
      <c r="F71" s="598">
        <v>1445300</v>
      </c>
    </row>
    <row r="72" spans="1:6" ht="13.5" customHeight="1" x14ac:dyDescent="0.2">
      <c r="A72" s="595">
        <v>63</v>
      </c>
      <c r="B72" s="596" t="s">
        <v>223</v>
      </c>
      <c r="C72" s="597">
        <v>135200</v>
      </c>
      <c r="D72" s="597">
        <v>374700</v>
      </c>
      <c r="E72" s="597">
        <v>396600</v>
      </c>
      <c r="F72" s="598">
        <v>906500</v>
      </c>
    </row>
    <row r="73" spans="1:6" ht="13.5" customHeight="1" x14ac:dyDescent="0.2">
      <c r="A73" s="595">
        <v>64</v>
      </c>
      <c r="B73" s="596" t="s">
        <v>287</v>
      </c>
      <c r="C73" s="597">
        <v>599800</v>
      </c>
      <c r="D73" s="597">
        <v>636600</v>
      </c>
      <c r="E73" s="597">
        <v>1184600</v>
      </c>
      <c r="F73" s="598">
        <v>2421000</v>
      </c>
    </row>
    <row r="74" spans="1:6" ht="13.5" customHeight="1" x14ac:dyDescent="0.2">
      <c r="A74" s="595">
        <v>65</v>
      </c>
      <c r="B74" s="596" t="s">
        <v>288</v>
      </c>
      <c r="C74" s="597">
        <v>204400</v>
      </c>
      <c r="D74" s="597">
        <v>416700</v>
      </c>
      <c r="E74" s="597">
        <v>539500</v>
      </c>
      <c r="F74" s="598">
        <v>1160600</v>
      </c>
    </row>
    <row r="75" spans="1:6" ht="13.5" customHeight="1" x14ac:dyDescent="0.2">
      <c r="A75" s="595">
        <v>66</v>
      </c>
      <c r="B75" s="596" t="s">
        <v>289</v>
      </c>
      <c r="C75" s="597">
        <v>179700</v>
      </c>
      <c r="D75" s="597">
        <v>391500</v>
      </c>
      <c r="E75" s="597">
        <v>709200</v>
      </c>
      <c r="F75" s="598">
        <v>1280400</v>
      </c>
    </row>
    <row r="76" spans="1:6" ht="13.5" customHeight="1" x14ac:dyDescent="0.2">
      <c r="A76" s="595">
        <v>67</v>
      </c>
      <c r="B76" s="596" t="s">
        <v>290</v>
      </c>
      <c r="C76" s="597">
        <v>218600</v>
      </c>
      <c r="D76" s="597">
        <v>567400</v>
      </c>
      <c r="E76" s="597">
        <v>686900</v>
      </c>
      <c r="F76" s="598">
        <v>1472900</v>
      </c>
    </row>
    <row r="77" spans="1:6" ht="13.5" customHeight="1" x14ac:dyDescent="0.2">
      <c r="A77" s="595">
        <v>68</v>
      </c>
      <c r="B77" s="596" t="s">
        <v>292</v>
      </c>
      <c r="C77" s="597">
        <v>212100</v>
      </c>
      <c r="D77" s="597">
        <v>297600</v>
      </c>
      <c r="E77" s="597">
        <v>507300</v>
      </c>
      <c r="F77" s="598">
        <v>1017000</v>
      </c>
    </row>
    <row r="78" spans="1:6" ht="13.5" customHeight="1" x14ac:dyDescent="0.2">
      <c r="A78" s="595">
        <v>69</v>
      </c>
      <c r="B78" s="596" t="s">
        <v>293</v>
      </c>
      <c r="C78" s="597">
        <v>293000</v>
      </c>
      <c r="D78" s="597">
        <v>439000</v>
      </c>
      <c r="E78" s="597">
        <v>638000</v>
      </c>
      <c r="F78" s="598">
        <v>1370000</v>
      </c>
    </row>
    <row r="79" spans="1:6" ht="13.5" customHeight="1" x14ac:dyDescent="0.2">
      <c r="A79" s="595">
        <v>70</v>
      </c>
      <c r="B79" s="596" t="s">
        <v>294</v>
      </c>
      <c r="C79" s="597">
        <v>149600</v>
      </c>
      <c r="D79" s="597">
        <v>296000</v>
      </c>
      <c r="E79" s="597">
        <v>522000</v>
      </c>
      <c r="F79" s="598">
        <v>967600</v>
      </c>
    </row>
    <row r="80" spans="1:6" ht="13.5" customHeight="1" x14ac:dyDescent="0.2">
      <c r="A80" s="595" t="s">
        <v>224</v>
      </c>
      <c r="B80" s="596"/>
      <c r="C80" s="597">
        <v>18973100</v>
      </c>
      <c r="D80" s="597">
        <v>44124300</v>
      </c>
      <c r="E80" s="597">
        <v>48312700</v>
      </c>
      <c r="F80" s="598">
        <v>111410100</v>
      </c>
    </row>
    <row r="81" spans="1:6" ht="13.5" customHeight="1" thickBot="1" x14ac:dyDescent="0.25">
      <c r="A81" s="601" t="s">
        <v>225</v>
      </c>
      <c r="B81" s="602"/>
      <c r="C81" s="603">
        <v>28110500</v>
      </c>
      <c r="D81" s="603">
        <v>58602600</v>
      </c>
      <c r="E81" s="603">
        <v>66266200</v>
      </c>
      <c r="F81" s="604">
        <v>152979300</v>
      </c>
    </row>
    <row r="82" spans="1:6" ht="14.25" customHeight="1" thickBot="1" x14ac:dyDescent="0.25">
      <c r="A82" s="846" t="s">
        <v>226</v>
      </c>
      <c r="B82" s="847"/>
      <c r="C82" s="609">
        <v>197540500</v>
      </c>
      <c r="D82" s="609">
        <v>367177800</v>
      </c>
      <c r="E82" s="609">
        <v>445982700</v>
      </c>
      <c r="F82" s="610">
        <v>1010701000</v>
      </c>
    </row>
    <row r="83" spans="1:6" ht="14.25" customHeight="1" thickBot="1" x14ac:dyDescent="0.25">
      <c r="A83" s="846" t="s">
        <v>328</v>
      </c>
      <c r="B83" s="847"/>
      <c r="C83" s="609">
        <v>367</v>
      </c>
      <c r="D83" s="609">
        <v>439</v>
      </c>
      <c r="E83" s="609">
        <v>505</v>
      </c>
      <c r="F83" s="610">
        <f>SUM(C83:E83)</f>
        <v>1311</v>
      </c>
    </row>
    <row r="84" spans="1:6" ht="12.75" customHeight="1" x14ac:dyDescent="0.2"/>
    <row r="85" spans="1:6" ht="12.75" customHeight="1" x14ac:dyDescent="0.2"/>
  </sheetData>
  <mergeCells count="3">
    <mergeCell ref="A2:F2"/>
    <mergeCell ref="A82:B82"/>
    <mergeCell ref="A83:B83"/>
  </mergeCells>
  <phoneticPr fontId="3"/>
  <printOptions horizontalCentered="1"/>
  <pageMargins left="0.78740157480314965" right="0.78740157480314965" top="0.39370078740157483" bottom="0" header="0.51181102362204722" footer="0.51181102362204722"/>
  <pageSetup paperSize="9" scale="75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17</vt:i4>
      </vt:variant>
    </vt:vector>
  </HeadingPairs>
  <TitlesOfParts>
    <vt:vector size="37" baseType="lpstr">
      <vt:lpstr>令和４年度 様式１</vt:lpstr>
      <vt:lpstr>令和４年度 様式２</vt:lpstr>
      <vt:lpstr>1-1</vt:lpstr>
      <vt:lpstr>２</vt:lpstr>
      <vt:lpstr>３</vt:lpstr>
      <vt:lpstr>13</vt:lpstr>
      <vt:lpstr>1-2</vt:lpstr>
      <vt:lpstr>4-1</vt:lpstr>
      <vt:lpstr>5</vt:lpstr>
      <vt:lpstr>6-1</vt:lpstr>
      <vt:lpstr>4-2</vt:lpstr>
      <vt:lpstr>6-2</vt:lpstr>
      <vt:lpstr>7</vt:lpstr>
      <vt:lpstr>8</vt:lpstr>
      <vt:lpstr>9-1</vt:lpstr>
      <vt:lpstr>10</vt:lpstr>
      <vt:lpstr>9-2</vt:lpstr>
      <vt:lpstr>11</vt:lpstr>
      <vt:lpstr>12-1</vt:lpstr>
      <vt:lpstr>12-2</vt:lpstr>
      <vt:lpstr>'令和４年度 様式１'!Print_Area</vt:lpstr>
      <vt:lpstr>'令和４年度 様式２'!Print_Area</vt:lpstr>
      <vt:lpstr>'10'!Print_Titles</vt:lpstr>
      <vt:lpstr>'11'!Print_Titles</vt:lpstr>
      <vt:lpstr>'1-1'!Print_Titles</vt:lpstr>
      <vt:lpstr>'12-1'!Print_Titles</vt:lpstr>
      <vt:lpstr>'12-2'!Print_Titles</vt:lpstr>
      <vt:lpstr>'13'!Print_Titles</vt:lpstr>
      <vt:lpstr>'２'!Print_Titles</vt:lpstr>
      <vt:lpstr>'３'!Print_Titles</vt:lpstr>
      <vt:lpstr>'4-1'!Print_Titles</vt:lpstr>
      <vt:lpstr>'5'!Print_Titles</vt:lpstr>
      <vt:lpstr>'6-1'!Print_Titles</vt:lpstr>
      <vt:lpstr>'6-2'!Print_Titles</vt:lpstr>
      <vt:lpstr>'7'!Print_Titles</vt:lpstr>
      <vt:lpstr>'8'!Print_Titles</vt:lpstr>
      <vt:lpstr>'9-2'!Print_Titles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南出 健士郎</cp:lastModifiedBy>
  <cp:lastPrinted>2023-01-25T00:29:52Z</cp:lastPrinted>
  <dcterms:created xsi:type="dcterms:W3CDTF">2007-08-07T05:02:52Z</dcterms:created>
  <dcterms:modified xsi:type="dcterms:W3CDTF">2024-01-04T02:19:51Z</dcterms:modified>
</cp:coreProperties>
</file>