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市民課\共通統計資料\毎月人口決裁資料\R7.3\"/>
    </mc:Choice>
  </mc:AlternateContent>
  <bookViews>
    <workbookView xWindow="60" yWindow="228" windowWidth="14592" windowHeight="8148" tabRatio="724" firstSheet="25" activeTab="28"/>
  </bookViews>
  <sheets>
    <sheet name="昭和29年度～平成8年度" sheetId="1" r:id="rId1"/>
    <sheet name="平成9年度" sheetId="2" r:id="rId2"/>
    <sheet name="平成10年度" sheetId="7" r:id="rId3"/>
    <sheet name="平成11年度" sheetId="8" r:id="rId4"/>
    <sheet name="平成12年度" sheetId="9" r:id="rId5"/>
    <sheet name="平成13年度" sheetId="10" r:id="rId6"/>
    <sheet name="平成１４年度" sheetId="11" r:id="rId7"/>
    <sheet name="平成15年度" sheetId="13" r:id="rId8"/>
    <sheet name="平成16年度" sheetId="14" r:id="rId9"/>
    <sheet name="平成17年度" sheetId="12" r:id="rId10"/>
    <sheet name="平成1８年度" sheetId="16" r:id="rId11"/>
    <sheet name="平成１９年度" sheetId="17" r:id="rId12"/>
    <sheet name="平成２０年度" sheetId="19" r:id="rId13"/>
    <sheet name="平成２１年度" sheetId="18" r:id="rId14"/>
    <sheet name="平成２２年度" sheetId="20" r:id="rId15"/>
    <sheet name="平成２３年度" sheetId="21" r:id="rId16"/>
    <sheet name="平成２４年度" sheetId="22" r:id="rId17"/>
    <sheet name="平成２5年度" sheetId="23" r:id="rId18"/>
    <sheet name="平成２6年度" sheetId="24" r:id="rId19"/>
    <sheet name="平成２7年度" sheetId="25" r:id="rId20"/>
    <sheet name="平成２８年度 " sheetId="26" r:id="rId21"/>
    <sheet name="平成２９年度" sheetId="27" r:id="rId22"/>
    <sheet name="平成３０年度" sheetId="28" r:id="rId23"/>
    <sheet name="平成３1年度" sheetId="29" r:id="rId24"/>
    <sheet name="令和２年度" sheetId="30" r:id="rId25"/>
    <sheet name="令和３年度 " sheetId="31" r:id="rId26"/>
    <sheet name="令和4年度 " sheetId="32" r:id="rId27"/>
    <sheet name="令和5年度" sheetId="33" r:id="rId28"/>
    <sheet name="令和6年度" sheetId="34" r:id="rId29"/>
  </sheets>
  <definedNames>
    <definedName name="_xlnm.Print_Area" localSheetId="14">平成２２年度!$B$1:$K$18</definedName>
    <definedName name="_xlnm.Print_Area" localSheetId="15">平成２３年度!$B$1:$K$18</definedName>
    <definedName name="_xlnm.Print_Area" localSheetId="16">平成２４年度!$B$1:$K$18</definedName>
    <definedName name="_xlnm.Print_Area" localSheetId="17">平成２5年度!$B$1:$K$18</definedName>
    <definedName name="_xlnm.Print_Area" localSheetId="18">平成２6年度!$B$1:$K$18</definedName>
    <definedName name="_xlnm.Print_Area" localSheetId="19">平成２7年度!$B$1:$K$18</definedName>
    <definedName name="_xlnm.Print_Area" localSheetId="20">'平成２８年度 '!$B$1:$K$18</definedName>
    <definedName name="_xlnm.Print_Area" localSheetId="21">平成２９年度!$A$1:$K$19</definedName>
    <definedName name="_xlnm.Print_Area" localSheetId="22">平成３０年度!$A$1:$K$19</definedName>
    <definedName name="_xlnm.Print_Area" localSheetId="23">平成３1年度!$A$1:$K$19</definedName>
    <definedName name="_xlnm.Print_Area" localSheetId="24">令和２年度!$A$1:$K$19</definedName>
    <definedName name="_xlnm.Print_Area" localSheetId="25">'令和３年度 '!$A$1:$K$19</definedName>
    <definedName name="_xlnm.Print_Area" localSheetId="26">'令和4年度 '!$A$1:$K$19</definedName>
    <definedName name="_xlnm.Print_Area" localSheetId="27">令和5年度!$A$1:$K$19</definedName>
    <definedName name="_xlnm.Print_Area" localSheetId="28">令和6年度!$A$1:$K$19</definedName>
    <definedName name="sakunen" localSheetId="10">平成1８年度!$B$5</definedName>
  </definedNames>
  <calcPr calcId="162913"/>
</workbook>
</file>

<file path=xl/calcChain.xml><?xml version="1.0" encoding="utf-8"?>
<calcChain xmlns="http://schemas.openxmlformats.org/spreadsheetml/2006/main">
  <c r="K10" i="34" l="1"/>
  <c r="J18" i="34" l="1"/>
  <c r="I18" i="34"/>
  <c r="G18" i="34"/>
  <c r="F18" i="34"/>
  <c r="E18" i="34"/>
  <c r="D18" i="34"/>
  <c r="K17" i="34"/>
  <c r="H17" i="34"/>
  <c r="K16" i="34"/>
  <c r="H16" i="34"/>
  <c r="K15" i="34"/>
  <c r="H15" i="34"/>
  <c r="K14" i="34"/>
  <c r="H14" i="34"/>
  <c r="K13" i="34"/>
  <c r="H13" i="34"/>
  <c r="K12" i="34"/>
  <c r="H12" i="34"/>
  <c r="K11" i="34"/>
  <c r="H11" i="34"/>
  <c r="H10" i="34"/>
  <c r="K9" i="34"/>
  <c r="H9" i="34"/>
  <c r="K8" i="34"/>
  <c r="H8" i="34"/>
  <c r="K7" i="34"/>
  <c r="H7" i="34"/>
  <c r="K6" i="34"/>
  <c r="H6" i="34"/>
  <c r="K18" i="34" l="1"/>
  <c r="H18" i="34"/>
  <c r="K17" i="33"/>
  <c r="H17" i="33"/>
  <c r="J18" i="33"/>
  <c r="I18" i="33"/>
  <c r="G18" i="33"/>
  <c r="F18" i="33"/>
  <c r="E18" i="33"/>
  <c r="D18" i="33"/>
  <c r="K16" i="33"/>
  <c r="H16" i="33"/>
  <c r="K15" i="33"/>
  <c r="H15" i="33"/>
  <c r="K14" i="33"/>
  <c r="H14" i="33"/>
  <c r="K13" i="33"/>
  <c r="H13" i="33"/>
  <c r="K12" i="33"/>
  <c r="H12" i="33"/>
  <c r="K11" i="33"/>
  <c r="H11" i="33"/>
  <c r="K10" i="33"/>
  <c r="H10" i="33"/>
  <c r="K9" i="33"/>
  <c r="H9" i="33"/>
  <c r="K8" i="33"/>
  <c r="H8" i="33"/>
  <c r="K7" i="33"/>
  <c r="H7" i="33"/>
  <c r="K6" i="33"/>
  <c r="H6" i="33"/>
  <c r="J18" i="32"/>
  <c r="I18" i="32"/>
  <c r="G18" i="32"/>
  <c r="F18" i="32"/>
  <c r="E18" i="32"/>
  <c r="D18" i="32"/>
  <c r="K16" i="32"/>
  <c r="H16" i="32"/>
  <c r="H18" i="32"/>
  <c r="K15" i="32"/>
  <c r="K18" i="32"/>
  <c r="H15" i="32"/>
  <c r="K14" i="32"/>
  <c r="H14" i="32"/>
  <c r="K13" i="32"/>
  <c r="H13" i="32"/>
  <c r="K12" i="32"/>
  <c r="H12" i="32"/>
  <c r="K11" i="32"/>
  <c r="H11" i="32"/>
  <c r="K10" i="32"/>
  <c r="H10" i="32"/>
  <c r="K9" i="32"/>
  <c r="H9" i="32"/>
  <c r="K8" i="32"/>
  <c r="H8" i="32"/>
  <c r="K7" i="32"/>
  <c r="H7" i="32"/>
  <c r="K6" i="32"/>
  <c r="H6" i="32"/>
  <c r="J18" i="31"/>
  <c r="I18" i="31"/>
  <c r="G18" i="31"/>
  <c r="F18" i="31"/>
  <c r="E18" i="31"/>
  <c r="D18" i="31"/>
  <c r="K17" i="31"/>
  <c r="K18" i="31"/>
  <c r="H17" i="31"/>
  <c r="H18" i="31"/>
  <c r="K16" i="31"/>
  <c r="H16" i="31"/>
  <c r="K15" i="31"/>
  <c r="H15" i="31"/>
  <c r="K14" i="31"/>
  <c r="H14" i="31"/>
  <c r="K13" i="31"/>
  <c r="H13" i="31"/>
  <c r="K12" i="31"/>
  <c r="H12" i="31"/>
  <c r="K11" i="31"/>
  <c r="H11" i="31"/>
  <c r="K10" i="31"/>
  <c r="H10" i="31"/>
  <c r="K9" i="31"/>
  <c r="H9" i="31"/>
  <c r="K8" i="31"/>
  <c r="H8" i="31"/>
  <c r="K7" i="31"/>
  <c r="H7" i="31"/>
  <c r="K6" i="31"/>
  <c r="H6" i="31"/>
  <c r="J18" i="30"/>
  <c r="I18" i="30"/>
  <c r="G18" i="30"/>
  <c r="F18" i="30"/>
  <c r="E18" i="30"/>
  <c r="D18" i="30"/>
  <c r="K17" i="30"/>
  <c r="H17" i="30"/>
  <c r="H18" i="30"/>
  <c r="K16" i="30"/>
  <c r="H16" i="30"/>
  <c r="K15" i="30"/>
  <c r="H15" i="30"/>
  <c r="K14" i="30"/>
  <c r="H14" i="30"/>
  <c r="K13" i="30"/>
  <c r="K18" i="30"/>
  <c r="H13" i="30"/>
  <c r="K12" i="30"/>
  <c r="H12" i="30"/>
  <c r="K11" i="30"/>
  <c r="H11" i="30"/>
  <c r="K10" i="30"/>
  <c r="H10" i="30"/>
  <c r="K9" i="30"/>
  <c r="H9" i="30"/>
  <c r="K8" i="30"/>
  <c r="H8" i="30"/>
  <c r="K7" i="30"/>
  <c r="H7" i="30"/>
  <c r="K6" i="30"/>
  <c r="H6" i="30"/>
  <c r="J18" i="29"/>
  <c r="I18" i="29"/>
  <c r="G18" i="29"/>
  <c r="F18" i="29"/>
  <c r="E18" i="29"/>
  <c r="D18" i="29"/>
  <c r="K17" i="29"/>
  <c r="H17" i="29"/>
  <c r="K16" i="29"/>
  <c r="H16" i="29"/>
  <c r="K15" i="29"/>
  <c r="H15" i="29"/>
  <c r="K14" i="29"/>
  <c r="H14" i="29"/>
  <c r="K13" i="29"/>
  <c r="H13" i="29"/>
  <c r="K12" i="29"/>
  <c r="H12" i="29"/>
  <c r="K11" i="29"/>
  <c r="H11" i="29"/>
  <c r="K10" i="29"/>
  <c r="H10" i="29"/>
  <c r="K9" i="29"/>
  <c r="H9" i="29"/>
  <c r="H18" i="29"/>
  <c r="K8" i="29"/>
  <c r="H8" i="29"/>
  <c r="K7" i="29"/>
  <c r="K18" i="29"/>
  <c r="H7" i="29"/>
  <c r="K6" i="29"/>
  <c r="H6" i="29"/>
  <c r="J18" i="28"/>
  <c r="I18" i="28"/>
  <c r="G18" i="28"/>
  <c r="F18" i="28"/>
  <c r="E18" i="28"/>
  <c r="D18" i="28"/>
  <c r="K17" i="28"/>
  <c r="H17" i="28"/>
  <c r="K16" i="28"/>
  <c r="H16" i="28"/>
  <c r="K15" i="28"/>
  <c r="H15" i="28"/>
  <c r="K14" i="28"/>
  <c r="H14" i="28"/>
  <c r="K13" i="28"/>
  <c r="H13" i="28"/>
  <c r="K12" i="28"/>
  <c r="H12" i="28"/>
  <c r="K11" i="28"/>
  <c r="H11" i="28"/>
  <c r="K10" i="28"/>
  <c r="H10" i="28"/>
  <c r="K9" i="28"/>
  <c r="H9" i="28"/>
  <c r="K8" i="28"/>
  <c r="K18" i="28"/>
  <c r="H8" i="28"/>
  <c r="K7" i="28"/>
  <c r="H7" i="28"/>
  <c r="H18" i="28"/>
  <c r="K6" i="28"/>
  <c r="H6" i="28"/>
  <c r="J18" i="27"/>
  <c r="I18" i="27"/>
  <c r="G18" i="27"/>
  <c r="F18" i="27"/>
  <c r="E18" i="27"/>
  <c r="D18" i="27"/>
  <c r="K17" i="27"/>
  <c r="H17" i="27"/>
  <c r="K16" i="27"/>
  <c r="H16" i="27"/>
  <c r="K15" i="27"/>
  <c r="H15" i="27"/>
  <c r="K14" i="27"/>
  <c r="H14" i="27"/>
  <c r="K13" i="27"/>
  <c r="H13" i="27"/>
  <c r="K12" i="27"/>
  <c r="H12" i="27"/>
  <c r="K11" i="27"/>
  <c r="H11" i="27"/>
  <c r="K10" i="27"/>
  <c r="H10" i="27"/>
  <c r="K9" i="27"/>
  <c r="H9" i="27"/>
  <c r="K8" i="27"/>
  <c r="H8" i="27"/>
  <c r="K7" i="27"/>
  <c r="H7" i="27"/>
  <c r="K6" i="27"/>
  <c r="K18" i="27"/>
  <c r="H6" i="27"/>
  <c r="H8" i="26"/>
  <c r="H17" i="26"/>
  <c r="H16" i="26"/>
  <c r="H15" i="26"/>
  <c r="H14" i="26"/>
  <c r="H13" i="26"/>
  <c r="H12" i="26"/>
  <c r="H11" i="26"/>
  <c r="H10" i="26"/>
  <c r="H9" i="26"/>
  <c r="H7" i="26"/>
  <c r="H6" i="26"/>
  <c r="E18" i="26"/>
  <c r="D18" i="26"/>
  <c r="K17" i="26"/>
  <c r="K16" i="26"/>
  <c r="K15" i="26"/>
  <c r="K14" i="26"/>
  <c r="K13" i="26"/>
  <c r="K12" i="26"/>
  <c r="K11" i="26"/>
  <c r="K10" i="26"/>
  <c r="K9" i="26"/>
  <c r="K8" i="26"/>
  <c r="J18" i="26"/>
  <c r="K7" i="26"/>
  <c r="G18" i="26"/>
  <c r="F18" i="26"/>
  <c r="K6" i="26"/>
  <c r="K18" i="26"/>
  <c r="J7" i="25"/>
  <c r="J18" i="25"/>
  <c r="I7" i="25"/>
  <c r="G7" i="25"/>
  <c r="G18" i="25"/>
  <c r="F7" i="25"/>
  <c r="E18" i="25"/>
  <c r="D18" i="25"/>
  <c r="K17" i="25"/>
  <c r="H17" i="25"/>
  <c r="K16" i="25"/>
  <c r="H16" i="25"/>
  <c r="K15" i="25"/>
  <c r="H15" i="25"/>
  <c r="K14" i="25"/>
  <c r="H14" i="25"/>
  <c r="K13" i="25"/>
  <c r="H13" i="25"/>
  <c r="K12" i="25"/>
  <c r="H12" i="25"/>
  <c r="K11" i="25"/>
  <c r="H11" i="25"/>
  <c r="K10" i="25"/>
  <c r="H10" i="25"/>
  <c r="K9" i="25"/>
  <c r="H9" i="25"/>
  <c r="K8" i="25"/>
  <c r="H8" i="25"/>
  <c r="K6" i="25"/>
  <c r="H6" i="25"/>
  <c r="J17" i="24"/>
  <c r="K17" i="24"/>
  <c r="I17" i="24"/>
  <c r="G17" i="24"/>
  <c r="F17" i="24"/>
  <c r="E18" i="24"/>
  <c r="D18" i="24"/>
  <c r="K16" i="24"/>
  <c r="H16" i="24"/>
  <c r="K15" i="24"/>
  <c r="H15" i="24"/>
  <c r="K14" i="24"/>
  <c r="H14" i="24"/>
  <c r="K13" i="24"/>
  <c r="H13" i="24"/>
  <c r="K12" i="24"/>
  <c r="H12" i="24"/>
  <c r="K11" i="24"/>
  <c r="H11" i="24"/>
  <c r="K10" i="24"/>
  <c r="H10" i="24"/>
  <c r="K9" i="24"/>
  <c r="H9" i="24"/>
  <c r="K8" i="24"/>
  <c r="H8" i="24"/>
  <c r="K7" i="24"/>
  <c r="H7" i="24"/>
  <c r="K6" i="24"/>
  <c r="K18" i="24"/>
  <c r="H6" i="24"/>
  <c r="K17" i="23"/>
  <c r="J12" i="23"/>
  <c r="K12" i="23"/>
  <c r="I12" i="23"/>
  <c r="G12" i="23"/>
  <c r="F12" i="23"/>
  <c r="J11" i="23"/>
  <c r="I11" i="23"/>
  <c r="K11" i="23"/>
  <c r="G11" i="23"/>
  <c r="F11" i="23"/>
  <c r="J10" i="23"/>
  <c r="I10" i="23"/>
  <c r="K10" i="23"/>
  <c r="G10" i="23"/>
  <c r="H10" i="23"/>
  <c r="J9" i="23"/>
  <c r="I9" i="23"/>
  <c r="G9" i="23"/>
  <c r="F9" i="23"/>
  <c r="H9" i="23"/>
  <c r="J8" i="23"/>
  <c r="I8" i="23"/>
  <c r="K8" i="23"/>
  <c r="G8" i="23"/>
  <c r="F8" i="23"/>
  <c r="J6" i="23"/>
  <c r="I6" i="23"/>
  <c r="K6" i="23"/>
  <c r="G6" i="23"/>
  <c r="F6" i="23"/>
  <c r="K7" i="23"/>
  <c r="E18" i="23"/>
  <c r="D18" i="23"/>
  <c r="H17" i="23"/>
  <c r="K16" i="23"/>
  <c r="H16" i="23"/>
  <c r="K15" i="23"/>
  <c r="H15" i="23"/>
  <c r="K14" i="23"/>
  <c r="H14" i="23"/>
  <c r="K13" i="23"/>
  <c r="H13" i="23"/>
  <c r="H7" i="23"/>
  <c r="I18" i="22"/>
  <c r="F18" i="22"/>
  <c r="E18" i="22"/>
  <c r="D18" i="22"/>
  <c r="J9" i="22"/>
  <c r="K9" i="22"/>
  <c r="G9" i="22"/>
  <c r="H9" i="22"/>
  <c r="J8" i="22"/>
  <c r="K8" i="22"/>
  <c r="G8" i="22"/>
  <c r="H8" i="22"/>
  <c r="J7" i="22"/>
  <c r="G7" i="22"/>
  <c r="H7" i="22"/>
  <c r="J6" i="22"/>
  <c r="K6" i="22"/>
  <c r="K18" i="22"/>
  <c r="G6" i="22"/>
  <c r="H6" i="22"/>
  <c r="H18" i="22"/>
  <c r="K17" i="22"/>
  <c r="H17" i="22"/>
  <c r="K16" i="22"/>
  <c r="H16" i="22"/>
  <c r="K15" i="22"/>
  <c r="H15" i="22"/>
  <c r="K14" i="22"/>
  <c r="H14" i="22"/>
  <c r="K13" i="22"/>
  <c r="H13" i="22"/>
  <c r="K12" i="22"/>
  <c r="H12" i="22"/>
  <c r="K11" i="22"/>
  <c r="H11" i="22"/>
  <c r="K10" i="22"/>
  <c r="H10" i="22"/>
  <c r="J17" i="21"/>
  <c r="K17" i="21"/>
  <c r="K18" i="21"/>
  <c r="G17" i="21"/>
  <c r="H17" i="21"/>
  <c r="J16" i="21"/>
  <c r="K16" i="21"/>
  <c r="G16" i="21"/>
  <c r="H16" i="21"/>
  <c r="J15" i="21"/>
  <c r="K15" i="21"/>
  <c r="G15" i="21"/>
  <c r="H15" i="21"/>
  <c r="J14" i="21"/>
  <c r="K14" i="21"/>
  <c r="G14" i="21"/>
  <c r="H14" i="21"/>
  <c r="J13" i="21"/>
  <c r="K13" i="21"/>
  <c r="G13" i="21"/>
  <c r="H13" i="21"/>
  <c r="J12" i="21"/>
  <c r="K12" i="21"/>
  <c r="G12" i="21"/>
  <c r="H12" i="21"/>
  <c r="J11" i="21"/>
  <c r="K11" i="21"/>
  <c r="G11" i="21"/>
  <c r="H11" i="21"/>
  <c r="J10" i="21"/>
  <c r="K10" i="21"/>
  <c r="G10" i="21"/>
  <c r="H10" i="21"/>
  <c r="J9" i="21"/>
  <c r="K9" i="21"/>
  <c r="G9" i="21"/>
  <c r="H9" i="21"/>
  <c r="J8" i="21"/>
  <c r="K8" i="21"/>
  <c r="G8" i="21"/>
  <c r="H8" i="21"/>
  <c r="J7" i="21"/>
  <c r="K7" i="21"/>
  <c r="G7" i="21"/>
  <c r="J6" i="21"/>
  <c r="K6" i="21"/>
  <c r="G6" i="21"/>
  <c r="G18" i="21"/>
  <c r="J17" i="20"/>
  <c r="K17" i="20"/>
  <c r="G17" i="20"/>
  <c r="H17" i="20"/>
  <c r="I18" i="21"/>
  <c r="F18" i="21"/>
  <c r="E18" i="21"/>
  <c r="D18" i="21"/>
  <c r="J16" i="20"/>
  <c r="K16" i="20"/>
  <c r="G16" i="20"/>
  <c r="H16" i="20"/>
  <c r="J13" i="20"/>
  <c r="K13" i="20"/>
  <c r="G13" i="20"/>
  <c r="G18" i="20"/>
  <c r="I18" i="20"/>
  <c r="F18" i="20"/>
  <c r="E18" i="20"/>
  <c r="D18" i="20"/>
  <c r="K15" i="20"/>
  <c r="H15" i="20"/>
  <c r="K14" i="20"/>
  <c r="H14" i="20"/>
  <c r="K12" i="20"/>
  <c r="H12" i="20"/>
  <c r="K11" i="20"/>
  <c r="H11" i="20"/>
  <c r="K10" i="20"/>
  <c r="H10" i="20"/>
  <c r="K9" i="20"/>
  <c r="H9" i="20"/>
  <c r="K8" i="20"/>
  <c r="H8" i="20"/>
  <c r="K7" i="20"/>
  <c r="H7" i="20"/>
  <c r="K6" i="20"/>
  <c r="K18" i="20"/>
  <c r="H6" i="20"/>
  <c r="K6" i="18"/>
  <c r="K7" i="18"/>
  <c r="K8" i="18"/>
  <c r="K9" i="18"/>
  <c r="K10" i="18"/>
  <c r="K11" i="18"/>
  <c r="K18" i="18"/>
  <c r="K12" i="18"/>
  <c r="K13" i="18"/>
  <c r="K14" i="18"/>
  <c r="K15" i="18"/>
  <c r="K16" i="18"/>
  <c r="K17" i="18"/>
  <c r="J18" i="18"/>
  <c r="I18" i="18"/>
  <c r="H6" i="18"/>
  <c r="H7" i="18"/>
  <c r="H8" i="18"/>
  <c r="H9" i="18"/>
  <c r="H10" i="18"/>
  <c r="H11" i="18"/>
  <c r="H12" i="18"/>
  <c r="H13" i="18"/>
  <c r="H14" i="18"/>
  <c r="H15" i="18"/>
  <c r="H16" i="18"/>
  <c r="H17" i="18"/>
  <c r="G18" i="18"/>
  <c r="F18" i="18"/>
  <c r="E18" i="18"/>
  <c r="D18" i="18"/>
  <c r="K6" i="19"/>
  <c r="K7" i="19"/>
  <c r="K8" i="19"/>
  <c r="K9" i="19"/>
  <c r="K10" i="19"/>
  <c r="K11" i="19"/>
  <c r="K12" i="19"/>
  <c r="K13" i="19"/>
  <c r="K14" i="19"/>
  <c r="K15" i="19"/>
  <c r="K16" i="19"/>
  <c r="K17" i="19"/>
  <c r="J18" i="19"/>
  <c r="I18" i="19"/>
  <c r="H6" i="19"/>
  <c r="H7" i="19"/>
  <c r="H8" i="19"/>
  <c r="H9" i="19"/>
  <c r="H10" i="19"/>
  <c r="H11" i="19"/>
  <c r="H12" i="19"/>
  <c r="H13" i="19"/>
  <c r="H14" i="19"/>
  <c r="H15" i="19"/>
  <c r="H16" i="19"/>
  <c r="H17" i="19"/>
  <c r="G18" i="19"/>
  <c r="F18" i="19"/>
  <c r="E18" i="19"/>
  <c r="D18" i="19"/>
  <c r="K7" i="17"/>
  <c r="K8" i="17"/>
  <c r="K9" i="17"/>
  <c r="K18" i="17"/>
  <c r="K10" i="17"/>
  <c r="K11" i="17"/>
  <c r="K12" i="17"/>
  <c r="K13" i="17"/>
  <c r="K14" i="17"/>
  <c r="K15" i="17"/>
  <c r="K16" i="17"/>
  <c r="K17" i="17"/>
  <c r="K6" i="17"/>
  <c r="H7" i="17"/>
  <c r="H8" i="17"/>
  <c r="H9" i="17"/>
  <c r="H10" i="17"/>
  <c r="H11" i="17"/>
  <c r="H12" i="17"/>
  <c r="H18" i="17"/>
  <c r="H13" i="17"/>
  <c r="H14" i="17"/>
  <c r="H15" i="17"/>
  <c r="H16" i="17"/>
  <c r="H17" i="17"/>
  <c r="H6" i="17"/>
  <c r="E18" i="17"/>
  <c r="F18" i="17"/>
  <c r="G18" i="17"/>
  <c r="I18" i="17"/>
  <c r="J18" i="17"/>
  <c r="D18" i="17"/>
  <c r="P5" i="1"/>
  <c r="Q5" i="1"/>
  <c r="P6" i="1"/>
  <c r="Q6" i="1"/>
  <c r="P7" i="1"/>
  <c r="Q7" i="1"/>
  <c r="P8" i="1"/>
  <c r="Q8" i="1"/>
  <c r="P9" i="1"/>
  <c r="Q9" i="1"/>
  <c r="P10" i="1"/>
  <c r="Q10" i="1"/>
  <c r="P11" i="1"/>
  <c r="Q11" i="1"/>
  <c r="P12" i="1"/>
  <c r="Q12" i="1"/>
  <c r="P13" i="1"/>
  <c r="Q13" i="1"/>
  <c r="P14" i="1"/>
  <c r="Q14" i="1"/>
  <c r="P15" i="1"/>
  <c r="Q15" i="1"/>
  <c r="P16" i="1"/>
  <c r="Q16" i="1"/>
  <c r="P17" i="1"/>
  <c r="Q17" i="1"/>
  <c r="P18" i="1"/>
  <c r="Q18" i="1"/>
  <c r="P19" i="1"/>
  <c r="Q19" i="1"/>
  <c r="P20" i="1"/>
  <c r="Q20" i="1"/>
  <c r="P21" i="1"/>
  <c r="Q21" i="1"/>
  <c r="P22" i="1"/>
  <c r="Q22" i="1"/>
  <c r="P23" i="1"/>
  <c r="Q23" i="1"/>
  <c r="P24" i="1"/>
  <c r="Q24" i="1"/>
  <c r="P25" i="1"/>
  <c r="Q25" i="1"/>
  <c r="P26" i="1"/>
  <c r="Q26" i="1"/>
  <c r="P27" i="1"/>
  <c r="Q27" i="1"/>
  <c r="P28" i="1"/>
  <c r="Q28" i="1"/>
  <c r="P29" i="1"/>
  <c r="Q29" i="1"/>
  <c r="P30" i="1"/>
  <c r="Q30" i="1"/>
  <c r="P31" i="1"/>
  <c r="Q31" i="1"/>
  <c r="P32" i="1"/>
  <c r="Q32" i="1"/>
  <c r="P33" i="1"/>
  <c r="Q33" i="1"/>
  <c r="P34" i="1"/>
  <c r="Q34" i="1"/>
  <c r="P35" i="1"/>
  <c r="Q35" i="1"/>
  <c r="P36" i="1"/>
  <c r="Q36" i="1"/>
  <c r="P37" i="1"/>
  <c r="Q37" i="1"/>
  <c r="P38" i="1"/>
  <c r="Q38" i="1"/>
  <c r="P39" i="1"/>
  <c r="Q39" i="1"/>
  <c r="P40" i="1"/>
  <c r="Q40" i="1"/>
  <c r="P41" i="1"/>
  <c r="Q41" i="1"/>
  <c r="P42" i="1"/>
  <c r="Q42" i="1"/>
  <c r="P43" i="1"/>
  <c r="Q43" i="1"/>
  <c r="P44" i="1"/>
  <c r="Q44" i="1"/>
  <c r="P45" i="1"/>
  <c r="Q45" i="1"/>
  <c r="P46" i="1"/>
  <c r="Q46" i="1"/>
  <c r="P47" i="1"/>
  <c r="Q47" i="1"/>
  <c r="P48" i="1"/>
  <c r="Q48" i="1"/>
  <c r="P49" i="1"/>
  <c r="Q49" i="1"/>
  <c r="P50" i="1"/>
  <c r="Q50" i="1"/>
  <c r="P51" i="1"/>
  <c r="Q51" i="1"/>
  <c r="P52" i="1"/>
  <c r="Q52" i="1"/>
  <c r="P53" i="1"/>
  <c r="Q53" i="1"/>
  <c r="P54" i="1"/>
  <c r="Q54" i="1"/>
  <c r="P55" i="1"/>
  <c r="Q55" i="1"/>
  <c r="P56" i="1"/>
  <c r="Q56" i="1"/>
  <c r="P57" i="1"/>
  <c r="Q57" i="1"/>
  <c r="P58" i="1"/>
  <c r="Q58" i="1"/>
  <c r="P59" i="1"/>
  <c r="Q59" i="1"/>
  <c r="P60" i="1"/>
  <c r="Q60" i="1"/>
  <c r="P61" i="1"/>
  <c r="Q61" i="1"/>
  <c r="P62" i="1"/>
  <c r="Q62" i="1"/>
  <c r="P63" i="1"/>
  <c r="Q63" i="1"/>
  <c r="P64" i="1"/>
  <c r="Q64" i="1"/>
  <c r="P65" i="1"/>
  <c r="Q65" i="1"/>
  <c r="P66" i="1"/>
  <c r="Q66" i="1"/>
  <c r="P67" i="1"/>
  <c r="Q67" i="1"/>
  <c r="P68" i="1"/>
  <c r="Q68" i="1"/>
  <c r="P69" i="1"/>
  <c r="Q69" i="1"/>
  <c r="P70" i="1"/>
  <c r="Q70" i="1"/>
  <c r="P71" i="1"/>
  <c r="Q71" i="1"/>
  <c r="P72" i="1"/>
  <c r="Q72" i="1"/>
  <c r="P73" i="1"/>
  <c r="Q73" i="1"/>
  <c r="P74" i="1"/>
  <c r="Q74" i="1"/>
  <c r="P75" i="1"/>
  <c r="Q75" i="1"/>
  <c r="P76" i="1"/>
  <c r="Q76" i="1"/>
  <c r="P77" i="1"/>
  <c r="Q77" i="1"/>
  <c r="P78" i="1"/>
  <c r="Q78" i="1"/>
  <c r="P79" i="1"/>
  <c r="Q79" i="1"/>
  <c r="P80" i="1"/>
  <c r="Q80" i="1"/>
  <c r="P81" i="1"/>
  <c r="Q81" i="1"/>
  <c r="P82" i="1"/>
  <c r="Q82" i="1"/>
  <c r="P83" i="1"/>
  <c r="Q83" i="1"/>
  <c r="P84" i="1"/>
  <c r="Q84" i="1"/>
  <c r="P85" i="1"/>
  <c r="Q85" i="1"/>
  <c r="P86" i="1"/>
  <c r="Q86" i="1"/>
  <c r="P87" i="1"/>
  <c r="Q87" i="1"/>
  <c r="P88" i="1"/>
  <c r="Q88" i="1"/>
  <c r="P89" i="1"/>
  <c r="Q89" i="1"/>
  <c r="P90" i="1"/>
  <c r="Q90" i="1"/>
  <c r="P91" i="1"/>
  <c r="Q91" i="1"/>
  <c r="P92" i="1"/>
  <c r="Q92" i="1"/>
  <c r="P93" i="1"/>
  <c r="Q93" i="1"/>
  <c r="P94" i="1"/>
  <c r="Q94" i="1"/>
  <c r="P95" i="1"/>
  <c r="Q95" i="1"/>
  <c r="P96" i="1"/>
  <c r="Q96" i="1"/>
  <c r="P97" i="1"/>
  <c r="Q97" i="1"/>
  <c r="P98" i="1"/>
  <c r="Q98" i="1"/>
  <c r="P99" i="1"/>
  <c r="Q99" i="1"/>
  <c r="P100" i="1"/>
  <c r="Q100" i="1"/>
  <c r="P101" i="1"/>
  <c r="Q101" i="1"/>
  <c r="P102" i="1"/>
  <c r="Q102" i="1"/>
  <c r="P103" i="1"/>
  <c r="Q103" i="1"/>
  <c r="P104" i="1"/>
  <c r="Q104" i="1"/>
  <c r="P105" i="1"/>
  <c r="Q105" i="1"/>
  <c r="P106" i="1"/>
  <c r="Q106" i="1"/>
  <c r="P107" i="1"/>
  <c r="Q107" i="1"/>
  <c r="P108" i="1"/>
  <c r="Q108" i="1"/>
  <c r="P109" i="1"/>
  <c r="Q109" i="1"/>
  <c r="P110" i="1"/>
  <c r="Q110" i="1"/>
  <c r="P111" i="1"/>
  <c r="Q111" i="1"/>
  <c r="P112" i="1"/>
  <c r="Q112" i="1"/>
  <c r="P113" i="1"/>
  <c r="Q113" i="1"/>
  <c r="P114" i="1"/>
  <c r="Q114" i="1"/>
  <c r="P115" i="1"/>
  <c r="Q115" i="1"/>
  <c r="P116" i="1"/>
  <c r="Q116" i="1"/>
  <c r="P117" i="1"/>
  <c r="Q117" i="1"/>
  <c r="P118" i="1"/>
  <c r="Q118" i="1"/>
  <c r="P119" i="1"/>
  <c r="Q119" i="1"/>
  <c r="P120" i="1"/>
  <c r="Q120" i="1"/>
  <c r="P121" i="1"/>
  <c r="Q121" i="1"/>
  <c r="P122" i="1"/>
  <c r="Q122" i="1"/>
  <c r="P123" i="1"/>
  <c r="Q123" i="1"/>
  <c r="P124" i="1"/>
  <c r="Q124" i="1"/>
  <c r="P125" i="1"/>
  <c r="Q125" i="1"/>
  <c r="P126" i="1"/>
  <c r="Q126" i="1"/>
  <c r="P127" i="1"/>
  <c r="Q127" i="1"/>
  <c r="P128" i="1"/>
  <c r="Q128" i="1"/>
  <c r="P129" i="1"/>
  <c r="Q129" i="1"/>
  <c r="P130" i="1"/>
  <c r="Q130" i="1"/>
  <c r="P131" i="1"/>
  <c r="Q131" i="1"/>
  <c r="P132" i="1"/>
  <c r="Q132" i="1"/>
  <c r="P133" i="1"/>
  <c r="Q133" i="1"/>
  <c r="P134" i="1"/>
  <c r="Q134" i="1"/>
  <c r="P135" i="1"/>
  <c r="Q135" i="1"/>
  <c r="P136" i="1"/>
  <c r="Q136" i="1"/>
  <c r="P137" i="1"/>
  <c r="Q137" i="1"/>
  <c r="P138" i="1"/>
  <c r="Q138" i="1"/>
  <c r="P139" i="1"/>
  <c r="Q139" i="1"/>
  <c r="P140" i="1"/>
  <c r="Q140" i="1"/>
  <c r="P141" i="1"/>
  <c r="Q141" i="1"/>
  <c r="P142" i="1"/>
  <c r="Q142" i="1"/>
  <c r="P143" i="1"/>
  <c r="Q143" i="1"/>
  <c r="P144" i="1"/>
  <c r="Q144" i="1"/>
  <c r="P145" i="1"/>
  <c r="Q145" i="1"/>
  <c r="P146" i="1"/>
  <c r="Q146" i="1"/>
  <c r="P147" i="1"/>
  <c r="Q147" i="1"/>
  <c r="P148" i="1"/>
  <c r="Q148" i="1"/>
  <c r="P149" i="1"/>
  <c r="Q149" i="1"/>
  <c r="P150" i="1"/>
  <c r="Q150" i="1"/>
  <c r="P151" i="1"/>
  <c r="Q151" i="1"/>
  <c r="P152" i="1"/>
  <c r="Q152" i="1"/>
  <c r="P153" i="1"/>
  <c r="Q153" i="1"/>
  <c r="P154" i="1"/>
  <c r="Q154" i="1"/>
  <c r="P155" i="1"/>
  <c r="Q155" i="1"/>
  <c r="P156" i="1"/>
  <c r="Q156" i="1"/>
  <c r="P157" i="1"/>
  <c r="Q157" i="1"/>
  <c r="P158" i="1"/>
  <c r="Q158" i="1"/>
  <c r="P159" i="1"/>
  <c r="Q159" i="1"/>
  <c r="P160" i="1"/>
  <c r="Q160" i="1"/>
  <c r="P161" i="1"/>
  <c r="Q161" i="1"/>
  <c r="P162" i="1"/>
  <c r="Q162" i="1"/>
  <c r="P163" i="1"/>
  <c r="Q163" i="1"/>
  <c r="P164" i="1"/>
  <c r="Q164" i="1"/>
  <c r="P165" i="1"/>
  <c r="Q165" i="1"/>
  <c r="P166" i="1"/>
  <c r="Q166" i="1"/>
  <c r="P167" i="1"/>
  <c r="Q167" i="1"/>
  <c r="P168" i="1"/>
  <c r="Q168" i="1"/>
  <c r="P169" i="1"/>
  <c r="Q169" i="1"/>
  <c r="P170" i="1"/>
  <c r="Q170" i="1"/>
  <c r="P171" i="1"/>
  <c r="Q171" i="1"/>
  <c r="P172" i="1"/>
  <c r="Q172" i="1"/>
  <c r="P173" i="1"/>
  <c r="Q173" i="1"/>
  <c r="P174" i="1"/>
  <c r="Q174" i="1"/>
  <c r="P175" i="1"/>
  <c r="Q175" i="1"/>
  <c r="P176" i="1"/>
  <c r="Q176" i="1"/>
  <c r="D17" i="7"/>
  <c r="E17" i="7"/>
  <c r="F17" i="7"/>
  <c r="G17" i="7"/>
  <c r="H17" i="7"/>
  <c r="I17" i="7"/>
  <c r="J17" i="7"/>
  <c r="K17" i="7"/>
  <c r="D17" i="8"/>
  <c r="E17" i="8"/>
  <c r="F17" i="8"/>
  <c r="G17" i="8"/>
  <c r="H17" i="8"/>
  <c r="I17" i="8"/>
  <c r="J17" i="8"/>
  <c r="K17" i="8"/>
  <c r="D17" i="9"/>
  <c r="E17" i="9"/>
  <c r="F17" i="9"/>
  <c r="G17" i="9"/>
  <c r="H17" i="9"/>
  <c r="I17" i="9"/>
  <c r="J17" i="9"/>
  <c r="K17" i="9"/>
  <c r="H5" i="10"/>
  <c r="H17" i="10"/>
  <c r="K5" i="10"/>
  <c r="K17" i="10"/>
  <c r="H6" i="10"/>
  <c r="K6" i="10"/>
  <c r="H7" i="10"/>
  <c r="K7" i="10"/>
  <c r="H8" i="10"/>
  <c r="K8" i="10"/>
  <c r="H9" i="10"/>
  <c r="K9" i="10"/>
  <c r="H10" i="10"/>
  <c r="K10" i="10"/>
  <c r="H11" i="10"/>
  <c r="K11" i="10"/>
  <c r="H12" i="10"/>
  <c r="K12" i="10"/>
  <c r="H13" i="10"/>
  <c r="K13" i="10"/>
  <c r="H14" i="10"/>
  <c r="K14" i="10"/>
  <c r="H15" i="10"/>
  <c r="K15" i="10"/>
  <c r="H16" i="10"/>
  <c r="K16" i="10"/>
  <c r="D17" i="10"/>
  <c r="E17" i="10"/>
  <c r="F17" i="10"/>
  <c r="G17" i="10"/>
  <c r="I17" i="10"/>
  <c r="J17" i="10"/>
  <c r="H5" i="11"/>
  <c r="K5" i="11"/>
  <c r="H6" i="11"/>
  <c r="H17" i="11"/>
  <c r="K6" i="11"/>
  <c r="H7" i="11"/>
  <c r="K7" i="11"/>
  <c r="K17" i="11"/>
  <c r="H8" i="11"/>
  <c r="K8" i="11"/>
  <c r="H9" i="11"/>
  <c r="K9" i="11"/>
  <c r="H10" i="11"/>
  <c r="K10" i="11"/>
  <c r="H11" i="11"/>
  <c r="K11" i="11"/>
  <c r="H12" i="11"/>
  <c r="K12" i="11"/>
  <c r="H13" i="11"/>
  <c r="K13" i="11"/>
  <c r="H14" i="11"/>
  <c r="K14" i="11"/>
  <c r="H15" i="11"/>
  <c r="K15" i="11"/>
  <c r="H16" i="11"/>
  <c r="K16" i="11"/>
  <c r="D17" i="11"/>
  <c r="E17" i="11"/>
  <c r="F17" i="11"/>
  <c r="G17" i="11"/>
  <c r="I17" i="11"/>
  <c r="J17" i="11"/>
  <c r="H5" i="13"/>
  <c r="K5" i="13"/>
  <c r="H6" i="13"/>
  <c r="H17" i="13"/>
  <c r="K6" i="13"/>
  <c r="H7" i="13"/>
  <c r="K7" i="13"/>
  <c r="K17" i="13"/>
  <c r="H8" i="13"/>
  <c r="K8" i="13"/>
  <c r="H9" i="13"/>
  <c r="K9" i="13"/>
  <c r="H10" i="13"/>
  <c r="K10" i="13"/>
  <c r="H11" i="13"/>
  <c r="K11" i="13"/>
  <c r="H12" i="13"/>
  <c r="K12" i="13"/>
  <c r="H13" i="13"/>
  <c r="K13" i="13"/>
  <c r="H14" i="13"/>
  <c r="K14" i="13"/>
  <c r="H15" i="13"/>
  <c r="K15" i="13"/>
  <c r="H16" i="13"/>
  <c r="K16" i="13"/>
  <c r="D17" i="13"/>
  <c r="E17" i="13"/>
  <c r="F17" i="13"/>
  <c r="G17" i="13"/>
  <c r="I17" i="13"/>
  <c r="J17" i="13"/>
  <c r="D17" i="2"/>
  <c r="E17" i="2"/>
  <c r="F17" i="2"/>
  <c r="G17" i="2"/>
  <c r="H17" i="2"/>
  <c r="I17" i="2"/>
  <c r="J17" i="2"/>
  <c r="K17" i="2"/>
  <c r="H11" i="23"/>
  <c r="F18" i="24"/>
  <c r="G18" i="24"/>
  <c r="J18" i="21"/>
  <c r="G18" i="22"/>
  <c r="H8" i="23"/>
  <c r="J18" i="20"/>
  <c r="I18" i="25"/>
  <c r="H6" i="23"/>
  <c r="I18" i="24"/>
  <c r="J18" i="24"/>
  <c r="I18" i="26"/>
  <c r="H6" i="21"/>
  <c r="H18" i="21"/>
  <c r="H12" i="23"/>
  <c r="F18" i="25"/>
  <c r="H7" i="25"/>
  <c r="H18" i="25"/>
  <c r="H18" i="26"/>
  <c r="H18" i="19"/>
  <c r="F18" i="23"/>
  <c r="J18" i="23"/>
  <c r="H7" i="21"/>
  <c r="G18" i="23"/>
  <c r="K7" i="25"/>
  <c r="K18" i="25"/>
  <c r="H13" i="20"/>
  <c r="H18" i="20"/>
  <c r="J18" i="22"/>
  <c r="K18" i="19"/>
  <c r="H18" i="18"/>
  <c r="H18" i="23"/>
  <c r="I18" i="23"/>
  <c r="K9" i="23"/>
  <c r="K18" i="23"/>
  <c r="H17" i="24"/>
  <c r="H18" i="24"/>
  <c r="H18" i="27"/>
  <c r="K18" i="33" l="1"/>
  <c r="H18" i="33"/>
</calcChain>
</file>

<file path=xl/sharedStrings.xml><?xml version="1.0" encoding="utf-8"?>
<sst xmlns="http://schemas.openxmlformats.org/spreadsheetml/2006/main" count="589" uniqueCount="103">
  <si>
    <t>４月</t>
    <rPh sb="0" eb="2">
      <t>４ガツ</t>
    </rPh>
    <phoneticPr fontId="2"/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</si>
  <si>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</si>
  <si>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</si>
  <si>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</si>
  <si>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</si>
  <si>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</si>
  <si>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</si>
  <si>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</si>
  <si>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</si>
  <si>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</si>
  <si>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</si>
  <si>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</si>
  <si>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合計</t>
    <rPh sb="0" eb="2">
      <t>ゴウケイ</t>
    </rPh>
    <phoneticPr fontId="2"/>
  </si>
  <si>
    <t>月平均</t>
    <rPh sb="0" eb="1">
      <t>ツキ</t>
    </rPh>
    <rPh sb="1" eb="3">
      <t>ヘイキン</t>
    </rPh>
    <phoneticPr fontId="2"/>
  </si>
  <si>
    <t>昭和２９年度</t>
    <rPh sb="0" eb="2">
      <t>ショウワ</t>
    </rPh>
    <rPh sb="2" eb="6">
      <t>２９ネンド</t>
    </rPh>
    <phoneticPr fontId="2"/>
  </si>
  <si>
    <t>転入</t>
    <rPh sb="0" eb="2">
      <t>テンニュウ</t>
    </rPh>
    <phoneticPr fontId="2"/>
  </si>
  <si>
    <t>転出</t>
    <rPh sb="0" eb="2">
      <t>テンシュツ</t>
    </rPh>
    <phoneticPr fontId="2"/>
  </si>
  <si>
    <t>出生</t>
    <rPh sb="0" eb="2">
      <t>シュッショウ</t>
    </rPh>
    <phoneticPr fontId="2"/>
  </si>
  <si>
    <t>死亡</t>
    <rPh sb="0" eb="2">
      <t>シボウ</t>
    </rPh>
    <phoneticPr fontId="2"/>
  </si>
  <si>
    <t>昭和３０年度</t>
    <rPh sb="0" eb="2">
      <t>ショウワ</t>
    </rPh>
    <phoneticPr fontId="2"/>
  </si>
  <si>
    <t>昭和３１年度</t>
    <rPh sb="0" eb="2">
      <t>ショウワ</t>
    </rPh>
    <phoneticPr fontId="2"/>
  </si>
  <si>
    <t>昭和３２年度</t>
    <rPh sb="0" eb="2">
      <t>ショウワ</t>
    </rPh>
    <phoneticPr fontId="2"/>
  </si>
  <si>
    <t>昭和３３年度</t>
    <rPh sb="0" eb="2">
      <t>ショウワ</t>
    </rPh>
    <phoneticPr fontId="2"/>
  </si>
  <si>
    <t>昭和３４年度</t>
    <rPh sb="0" eb="2">
      <t>ショウワ</t>
    </rPh>
    <phoneticPr fontId="2"/>
  </si>
  <si>
    <t>昭和３５年度</t>
    <rPh sb="0" eb="2">
      <t>ショウワ</t>
    </rPh>
    <phoneticPr fontId="2"/>
  </si>
  <si>
    <t>昭和３６年度</t>
    <rPh sb="0" eb="2">
      <t>ショウワ</t>
    </rPh>
    <phoneticPr fontId="2"/>
  </si>
  <si>
    <t>昭和３７年度</t>
    <rPh sb="0" eb="2">
      <t>ショウワ</t>
    </rPh>
    <phoneticPr fontId="2"/>
  </si>
  <si>
    <t>昭和３８年度</t>
    <rPh sb="0" eb="2">
      <t>ショウワ</t>
    </rPh>
    <phoneticPr fontId="2"/>
  </si>
  <si>
    <t>昭和３９年度</t>
    <rPh sb="0" eb="2">
      <t>ショウワ</t>
    </rPh>
    <phoneticPr fontId="2"/>
  </si>
  <si>
    <t>昭和４０年度</t>
    <rPh sb="0" eb="2">
      <t>ショウワ</t>
    </rPh>
    <phoneticPr fontId="2"/>
  </si>
  <si>
    <t>昭和４１年度</t>
    <rPh sb="0" eb="2">
      <t>ショウワ</t>
    </rPh>
    <phoneticPr fontId="2"/>
  </si>
  <si>
    <t>昭和４２年度</t>
    <rPh sb="0" eb="2">
      <t>ショウワ</t>
    </rPh>
    <phoneticPr fontId="2"/>
  </si>
  <si>
    <t>昭和４３年度</t>
    <rPh sb="0" eb="2">
      <t>ショウワ</t>
    </rPh>
    <phoneticPr fontId="2"/>
  </si>
  <si>
    <t>昭和４４年度</t>
    <rPh sb="0" eb="2">
      <t>ショウワ</t>
    </rPh>
    <phoneticPr fontId="2"/>
  </si>
  <si>
    <t>昭和４５年度</t>
    <rPh sb="0" eb="2">
      <t>ショウワ</t>
    </rPh>
    <phoneticPr fontId="2"/>
  </si>
  <si>
    <t>昭和４６年度</t>
    <rPh sb="0" eb="2">
      <t>ショウワ</t>
    </rPh>
    <phoneticPr fontId="2"/>
  </si>
  <si>
    <t>昭和４７年度</t>
    <rPh sb="0" eb="2">
      <t>ショウワ</t>
    </rPh>
    <phoneticPr fontId="2"/>
  </si>
  <si>
    <t>昭和４８年度</t>
    <rPh sb="0" eb="2">
      <t>ショウワ</t>
    </rPh>
    <phoneticPr fontId="2"/>
  </si>
  <si>
    <t>昭和４９年度</t>
    <rPh sb="0" eb="2">
      <t>ショウワ</t>
    </rPh>
    <phoneticPr fontId="2"/>
  </si>
  <si>
    <t>昭和５０年度</t>
    <rPh sb="0" eb="2">
      <t>ショウワ</t>
    </rPh>
    <phoneticPr fontId="2"/>
  </si>
  <si>
    <t>昭和５１年度</t>
    <rPh sb="0" eb="2">
      <t>ショウワ</t>
    </rPh>
    <phoneticPr fontId="2"/>
  </si>
  <si>
    <t>昭和５２年度</t>
    <rPh sb="0" eb="2">
      <t>ショウワ</t>
    </rPh>
    <phoneticPr fontId="2"/>
  </si>
  <si>
    <t>昭和５３年度</t>
    <rPh sb="0" eb="2">
      <t>ショウワ</t>
    </rPh>
    <phoneticPr fontId="2"/>
  </si>
  <si>
    <t>昭和５４年度</t>
    <rPh sb="0" eb="2">
      <t>ショウワ</t>
    </rPh>
    <phoneticPr fontId="2"/>
  </si>
  <si>
    <t>昭和５５年度</t>
    <rPh sb="0" eb="2">
      <t>ショウワ</t>
    </rPh>
    <phoneticPr fontId="2"/>
  </si>
  <si>
    <t>昭和５６年度</t>
    <rPh sb="0" eb="2">
      <t>ショウワ</t>
    </rPh>
    <phoneticPr fontId="2"/>
  </si>
  <si>
    <t>昭和５７年度</t>
    <rPh sb="0" eb="2">
      <t>ショウワ</t>
    </rPh>
    <phoneticPr fontId="2"/>
  </si>
  <si>
    <t>昭和５８年度</t>
    <rPh sb="0" eb="2">
      <t>ショウワ</t>
    </rPh>
    <phoneticPr fontId="2"/>
  </si>
  <si>
    <t>昭和５９年度</t>
    <rPh sb="0" eb="2">
      <t>ショウワ</t>
    </rPh>
    <phoneticPr fontId="2"/>
  </si>
  <si>
    <t>昭和６０年度</t>
    <rPh sb="0" eb="2">
      <t>ショウワ</t>
    </rPh>
    <phoneticPr fontId="2"/>
  </si>
  <si>
    <t>昭和６１年度</t>
    <rPh sb="0" eb="2">
      <t>ショウワ</t>
    </rPh>
    <phoneticPr fontId="2"/>
  </si>
  <si>
    <t>昭和６２年度</t>
    <rPh sb="0" eb="2">
      <t>ショウワ</t>
    </rPh>
    <phoneticPr fontId="2"/>
  </si>
  <si>
    <t>昭和６３年度</t>
    <rPh sb="0" eb="2">
      <t>ショウワ</t>
    </rPh>
    <phoneticPr fontId="2"/>
  </si>
  <si>
    <t>平成1年度</t>
    <rPh sb="0" eb="2">
      <t>ヘイセイ</t>
    </rPh>
    <phoneticPr fontId="2"/>
  </si>
  <si>
    <t>平成2年度</t>
    <rPh sb="0" eb="2">
      <t>ヘイセイ</t>
    </rPh>
    <phoneticPr fontId="2"/>
  </si>
  <si>
    <t>平成3年度</t>
    <rPh sb="0" eb="2">
      <t>ヘイセイ</t>
    </rPh>
    <phoneticPr fontId="2"/>
  </si>
  <si>
    <t>平成4年度</t>
    <rPh sb="0" eb="2">
      <t>ヘイセイ</t>
    </rPh>
    <phoneticPr fontId="2"/>
  </si>
  <si>
    <t>平成5年度</t>
    <rPh sb="0" eb="2">
      <t>ヘイセイ</t>
    </rPh>
    <phoneticPr fontId="2"/>
  </si>
  <si>
    <t>平成6年度</t>
    <rPh sb="0" eb="2">
      <t>ヘイセイ</t>
    </rPh>
    <phoneticPr fontId="2"/>
  </si>
  <si>
    <t>平成7年度</t>
    <rPh sb="0" eb="2">
      <t>ヘイセイ</t>
    </rPh>
    <phoneticPr fontId="2"/>
  </si>
  <si>
    <t>平成8年度</t>
    <rPh sb="0" eb="2">
      <t>ヘイセイ</t>
    </rPh>
    <phoneticPr fontId="2"/>
  </si>
  <si>
    <t>住民基本台帳人口の異動状況</t>
    <rPh sb="0" eb="2">
      <t>ジュウミン</t>
    </rPh>
    <rPh sb="2" eb="4">
      <t>キホン</t>
    </rPh>
    <rPh sb="4" eb="6">
      <t>ダイチョウ</t>
    </rPh>
    <rPh sb="6" eb="8">
      <t>ジンコウ</t>
    </rPh>
    <rPh sb="9" eb="11">
      <t>イドウ</t>
    </rPh>
    <rPh sb="11" eb="13">
      <t>ジョウキョウ</t>
    </rPh>
    <phoneticPr fontId="2"/>
  </si>
  <si>
    <t>平成9年度人口・世帯数の異動状況</t>
  </si>
  <si>
    <t>年</t>
  </si>
  <si>
    <t>月</t>
  </si>
  <si>
    <t>出生者数</t>
  </si>
  <si>
    <t>死亡者数</t>
  </si>
  <si>
    <t>転入者数</t>
  </si>
  <si>
    <t>転出者数</t>
  </si>
  <si>
    <t>差引増減</t>
  </si>
  <si>
    <t>転入世帯</t>
  </si>
  <si>
    <t>転出世帯</t>
  </si>
  <si>
    <t>計</t>
  </si>
  <si>
    <t>平成10年度人口・世帯数の異動状況</t>
    <phoneticPr fontId="2"/>
  </si>
  <si>
    <t>平成11年度人口・世帯数の異動状況</t>
    <phoneticPr fontId="2"/>
  </si>
  <si>
    <t>平成12年度人口・世帯数の異動状況</t>
    <phoneticPr fontId="2"/>
  </si>
  <si>
    <t>平成13年度人口・世帯数の異動状況</t>
    <phoneticPr fontId="2"/>
  </si>
  <si>
    <t>平成14年度人口・世帯数の異動状況</t>
    <phoneticPr fontId="2"/>
  </si>
  <si>
    <t>平成15年度人口・世帯数の異動状況</t>
    <phoneticPr fontId="2"/>
  </si>
  <si>
    <t>平成16年度人口・世帯数の異動状況</t>
    <phoneticPr fontId="2"/>
  </si>
  <si>
    <t>平成1７年度人口・世帯数の異動状況</t>
    <phoneticPr fontId="2"/>
  </si>
  <si>
    <t>平成1８年度人口・世帯数の異動状況</t>
    <phoneticPr fontId="2"/>
  </si>
  <si>
    <t>差引</t>
  </si>
  <si>
    <t>平成１９年度人口・世帯数の異動状況</t>
    <phoneticPr fontId="2"/>
  </si>
  <si>
    <t>平成２０年度人口・世帯数の異動状況</t>
    <phoneticPr fontId="2"/>
  </si>
  <si>
    <t>平成２１年度人口・世帯数の異動状況</t>
    <phoneticPr fontId="2"/>
  </si>
  <si>
    <t>平成２２年度人口・世帯数の異動状況</t>
    <phoneticPr fontId="2"/>
  </si>
  <si>
    <t>【各月末日現在】</t>
    <phoneticPr fontId="2"/>
  </si>
  <si>
    <t>平成２３年度人口・世帯数の異動状況</t>
    <phoneticPr fontId="2"/>
  </si>
  <si>
    <t>平成２４年度人口・世帯数の異動状況</t>
    <phoneticPr fontId="2"/>
  </si>
  <si>
    <t>平成２５年度人口・世帯数の異動状況</t>
    <phoneticPr fontId="2"/>
  </si>
  <si>
    <t>平成２６年度人口・世帯数の異動状況</t>
    <phoneticPr fontId="2"/>
  </si>
  <si>
    <t>平成２７年度人口・世帯数の異動状況</t>
    <phoneticPr fontId="2"/>
  </si>
  <si>
    <t>平成２８年度人口・世帯数の異動状況</t>
    <phoneticPr fontId="2"/>
  </si>
  <si>
    <t>平成２９年度人口・世帯数の異動状況</t>
    <rPh sb="4" eb="6">
      <t>ネンド</t>
    </rPh>
    <phoneticPr fontId="2"/>
  </si>
  <si>
    <t>平成３０年度人口・世帯数の異動状況</t>
    <rPh sb="4" eb="6">
      <t>ネンド</t>
    </rPh>
    <phoneticPr fontId="2"/>
  </si>
  <si>
    <t>元</t>
    <rPh sb="0" eb="1">
      <t>ガン</t>
    </rPh>
    <phoneticPr fontId="2"/>
  </si>
  <si>
    <t>令和元年度人口・世帯数の異動状況</t>
    <rPh sb="0" eb="1">
      <t>レイ</t>
    </rPh>
    <rPh sb="1" eb="2">
      <t>ワ</t>
    </rPh>
    <rPh sb="2" eb="3">
      <t>ガン</t>
    </rPh>
    <rPh sb="3" eb="5">
      <t>ネンド</t>
    </rPh>
    <phoneticPr fontId="2"/>
  </si>
  <si>
    <t>令和２年度人口・世帯数の異動状況</t>
    <rPh sb="0" eb="1">
      <t>レイ</t>
    </rPh>
    <rPh sb="1" eb="2">
      <t>ワ</t>
    </rPh>
    <rPh sb="3" eb="5">
      <t>ネンド</t>
    </rPh>
    <phoneticPr fontId="2"/>
  </si>
  <si>
    <t>令和３年度人口・世帯数の異動状況</t>
    <rPh sb="0" eb="1">
      <t>レイ</t>
    </rPh>
    <rPh sb="1" eb="2">
      <t>ワ</t>
    </rPh>
    <rPh sb="3" eb="5">
      <t>ネンド</t>
    </rPh>
    <phoneticPr fontId="2"/>
  </si>
  <si>
    <t>令和４年度人口・世帯数の異動状況</t>
    <rPh sb="0" eb="1">
      <t>レイ</t>
    </rPh>
    <rPh sb="1" eb="2">
      <t>ワ</t>
    </rPh>
    <rPh sb="3" eb="5">
      <t>ネンド</t>
    </rPh>
    <phoneticPr fontId="2"/>
  </si>
  <si>
    <t>令和５年度人口・世帯数の異動状況</t>
    <rPh sb="0" eb="1">
      <t>レイ</t>
    </rPh>
    <rPh sb="1" eb="2">
      <t>ワ</t>
    </rPh>
    <rPh sb="3" eb="5">
      <t>ネンド</t>
    </rPh>
    <phoneticPr fontId="2"/>
  </si>
  <si>
    <t>令和６年度人口・世帯数の異動状況</t>
    <rPh sb="0" eb="1">
      <t>レイ</t>
    </rPh>
    <rPh sb="1" eb="2">
      <t>ワ</t>
    </rPh>
    <rPh sb="3" eb="5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</si>
</sst>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#,##0_ 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indexed="14"/>
      <name val="ＭＳ Ｐゴシック"/>
      <family val="3"/>
      <charset val="128"/>
    </font>
    <font>
      <sz val="10"/>
      <color indexed="48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8"/>
      <color indexed="10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color indexed="12"/>
      <name val="ＭＳ 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2">
    <xf numFmtId="0" fontId="0" fillId="0" borderId="0" xfId="0"/>
    <xf numFmtId="3" fontId="3" fillId="2" borderId="0" xfId="0" applyNumberFormat="1" applyFont="1" applyFill="1" applyAlignment="1" applyProtection="1">
      <alignment vertical="center"/>
    </xf>
    <xf numFmtId="3" fontId="4" fillId="2" borderId="0" xfId="0" applyNumberFormat="1" applyFont="1" applyFill="1" applyAlignment="1" applyProtection="1">
      <alignment vertical="center"/>
    </xf>
    <xf numFmtId="3" fontId="3" fillId="2" borderId="0" xfId="0" applyNumberFormat="1" applyFont="1" applyFill="1" applyAlignment="1" applyProtection="1">
      <alignment horizontal="center" vertical="center"/>
    </xf>
    <xf numFmtId="3" fontId="3" fillId="2" borderId="1" xfId="0" applyNumberFormat="1" applyFont="1" applyFill="1" applyBorder="1" applyAlignment="1" applyProtection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vertical="center"/>
    </xf>
    <xf numFmtId="3" fontId="3" fillId="3" borderId="1" xfId="0" applyNumberFormat="1" applyFont="1" applyFill="1" applyBorder="1" applyAlignment="1" applyProtection="1">
      <alignment horizontal="center" vertical="center"/>
    </xf>
    <xf numFmtId="3" fontId="3" fillId="3" borderId="1" xfId="0" applyNumberFormat="1" applyFont="1" applyFill="1" applyBorder="1" applyAlignment="1" applyProtection="1">
      <alignment vertical="center"/>
    </xf>
    <xf numFmtId="38" fontId="3" fillId="4" borderId="1" xfId="1" applyFont="1" applyFill="1" applyBorder="1" applyAlignment="1" applyProtection="1">
      <alignment horizontal="center" vertical="center"/>
    </xf>
    <xf numFmtId="38" fontId="3" fillId="4" borderId="1" xfId="1" applyFont="1" applyFill="1" applyBorder="1" applyAlignment="1" applyProtection="1">
      <alignment vertical="center"/>
    </xf>
    <xf numFmtId="38" fontId="3" fillId="2" borderId="0" xfId="1" applyFont="1" applyFill="1" applyAlignment="1" applyProtection="1">
      <alignment vertical="center"/>
    </xf>
    <xf numFmtId="3" fontId="5" fillId="3" borderId="1" xfId="0" applyNumberFormat="1" applyFont="1" applyFill="1" applyBorder="1" applyAlignment="1" applyProtection="1">
      <alignment horizontal="center" vertical="center"/>
    </xf>
    <xf numFmtId="3" fontId="5" fillId="3" borderId="1" xfId="0" applyNumberFormat="1" applyFont="1" applyFill="1" applyBorder="1" applyAlignment="1" applyProtection="1">
      <alignment vertical="center"/>
    </xf>
    <xf numFmtId="38" fontId="6" fillId="4" borderId="1" xfId="1" applyFont="1" applyFill="1" applyBorder="1" applyAlignment="1" applyProtection="1">
      <alignment horizontal="center" vertical="center"/>
    </xf>
    <xf numFmtId="38" fontId="6" fillId="4" borderId="1" xfId="1" applyFont="1" applyFill="1" applyBorder="1" applyAlignment="1" applyProtection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 applyProtection="1">
      <alignment horizontal="distributed" vertical="center"/>
    </xf>
    <xf numFmtId="3" fontId="3" fillId="0" borderId="1" xfId="0" applyNumberFormat="1" applyFont="1" applyFill="1" applyBorder="1" applyAlignment="1" applyProtection="1">
      <alignment vertical="center"/>
    </xf>
    <xf numFmtId="38" fontId="3" fillId="0" borderId="1" xfId="1" applyFont="1" applyFill="1" applyBorder="1" applyAlignment="1" applyProtection="1">
      <alignment vertical="center"/>
    </xf>
    <xf numFmtId="3" fontId="5" fillId="0" borderId="1" xfId="0" applyNumberFormat="1" applyFont="1" applyFill="1" applyBorder="1" applyAlignment="1" applyProtection="1">
      <alignment vertical="center"/>
    </xf>
    <xf numFmtId="38" fontId="6" fillId="0" borderId="1" xfId="1" applyFont="1" applyFill="1" applyBorder="1" applyAlignment="1" applyProtection="1">
      <alignment vertical="center"/>
    </xf>
    <xf numFmtId="38" fontId="7" fillId="2" borderId="0" xfId="1" applyFont="1" applyFill="1"/>
    <xf numFmtId="38" fontId="0" fillId="2" borderId="0" xfId="1" applyFont="1" applyFill="1"/>
    <xf numFmtId="38" fontId="8" fillId="2" borderId="0" xfId="1" applyFont="1" applyFill="1" applyAlignment="1"/>
    <xf numFmtId="38" fontId="7" fillId="2" borderId="0" xfId="1" applyFont="1" applyFill="1" applyAlignment="1">
      <alignment horizontal="center"/>
    </xf>
    <xf numFmtId="38" fontId="9" fillId="5" borderId="2" xfId="1" applyFont="1" applyFill="1" applyBorder="1" applyAlignment="1">
      <alignment horizontal="center" vertical="center" wrapText="1"/>
    </xf>
    <xf numFmtId="38" fontId="9" fillId="4" borderId="2" xfId="1" applyFont="1" applyFill="1" applyBorder="1" applyAlignment="1">
      <alignment horizontal="center" vertical="center" wrapText="1"/>
    </xf>
    <xf numFmtId="38" fontId="9" fillId="6" borderId="2" xfId="1" applyFont="1" applyFill="1" applyBorder="1" applyAlignment="1">
      <alignment horizontal="center" vertical="center" wrapText="1"/>
    </xf>
    <xf numFmtId="38" fontId="7" fillId="5" borderId="2" xfId="1" applyFont="1" applyFill="1" applyBorder="1" applyAlignment="1">
      <alignment horizontal="center" wrapText="1"/>
    </xf>
    <xf numFmtId="38" fontId="7" fillId="2" borderId="2" xfId="1" applyFont="1" applyFill="1" applyBorder="1" applyAlignment="1">
      <alignment horizontal="right" wrapText="1"/>
    </xf>
    <xf numFmtId="38" fontId="7" fillId="4" borderId="2" xfId="1" applyFont="1" applyFill="1" applyBorder="1" applyAlignment="1">
      <alignment vertical="center" wrapText="1"/>
    </xf>
    <xf numFmtId="38" fontId="7" fillId="6" borderId="2" xfId="1" applyFont="1" applyFill="1" applyBorder="1" applyAlignment="1">
      <alignment vertical="center" wrapText="1"/>
    </xf>
    <xf numFmtId="38" fontId="10" fillId="2" borderId="0" xfId="1" applyFont="1" applyFill="1"/>
    <xf numFmtId="0" fontId="7" fillId="6" borderId="2" xfId="0" applyFont="1" applyFill="1" applyBorder="1" applyAlignment="1">
      <alignment horizontal="center" wrapText="1"/>
    </xf>
    <xf numFmtId="0" fontId="7" fillId="0" borderId="2" xfId="0" applyFont="1" applyBorder="1" applyAlignment="1">
      <alignment horizontal="right" wrapText="1"/>
    </xf>
    <xf numFmtId="3" fontId="7" fillId="0" borderId="2" xfId="0" applyNumberFormat="1" applyFont="1" applyBorder="1" applyAlignment="1">
      <alignment horizontal="right" wrapText="1"/>
    </xf>
    <xf numFmtId="176" fontId="7" fillId="0" borderId="2" xfId="0" applyNumberFormat="1" applyFont="1" applyBorder="1" applyAlignment="1">
      <alignment horizontal="right" wrapText="1"/>
    </xf>
    <xf numFmtId="177" fontId="7" fillId="0" borderId="2" xfId="0" applyNumberFormat="1" applyFont="1" applyBorder="1" applyAlignment="1">
      <alignment horizontal="right" wrapText="1"/>
    </xf>
    <xf numFmtId="0" fontId="0" fillId="2" borderId="0" xfId="0" applyFill="1"/>
    <xf numFmtId="0" fontId="0" fillId="2" borderId="0" xfId="0" applyFill="1" applyBorder="1"/>
    <xf numFmtId="0" fontId="9" fillId="6" borderId="2" xfId="0" applyFont="1" applyFill="1" applyBorder="1" applyAlignment="1">
      <alignment horizontal="center" vertical="center" wrapText="1"/>
    </xf>
    <xf numFmtId="38" fontId="7" fillId="0" borderId="2" xfId="1" applyFont="1" applyBorder="1" applyAlignment="1">
      <alignment horizontal="right" wrapText="1"/>
    </xf>
    <xf numFmtId="38" fontId="7" fillId="0" borderId="2" xfId="0" applyNumberFormat="1" applyFont="1" applyBorder="1" applyAlignment="1">
      <alignment horizontal="right" wrapText="1"/>
    </xf>
    <xf numFmtId="0" fontId="11" fillId="2" borderId="0" xfId="0" applyFont="1" applyFill="1" applyAlignment="1">
      <alignment horizontal="right"/>
    </xf>
    <xf numFmtId="3" fontId="3" fillId="2" borderId="3" xfId="0" applyNumberFormat="1" applyFont="1" applyFill="1" applyBorder="1" applyAlignment="1" applyProtection="1">
      <alignment horizontal="distributed" vertical="center"/>
    </xf>
    <xf numFmtId="3" fontId="3" fillId="2" borderId="4" xfId="0" applyNumberFormat="1" applyFont="1" applyFill="1" applyBorder="1" applyAlignment="1" applyProtection="1">
      <alignment horizontal="distributed" vertical="center"/>
    </xf>
    <xf numFmtId="3" fontId="3" fillId="2" borderId="5" xfId="0" applyNumberFormat="1" applyFont="1" applyFill="1" applyBorder="1" applyAlignment="1" applyProtection="1">
      <alignment horizontal="distributed" vertical="center"/>
    </xf>
    <xf numFmtId="3" fontId="3" fillId="2" borderId="6" xfId="0" applyNumberFormat="1" applyFont="1" applyFill="1" applyBorder="1" applyAlignment="1" applyProtection="1">
      <alignment horizontal="distributed" vertical="center"/>
    </xf>
    <xf numFmtId="3" fontId="3" fillId="2" borderId="7" xfId="0" applyNumberFormat="1" applyFont="1" applyFill="1" applyBorder="1" applyAlignment="1" applyProtection="1">
      <alignment horizontal="distributed" vertical="center"/>
    </xf>
    <xf numFmtId="38" fontId="7" fillId="5" borderId="8" xfId="1" applyFont="1" applyFill="1" applyBorder="1" applyAlignment="1">
      <alignment horizontal="center" wrapText="1"/>
    </xf>
    <xf numFmtId="38" fontId="7" fillId="5" borderId="9" xfId="1" applyFont="1" applyFill="1" applyBorder="1" applyAlignment="1">
      <alignment horizont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76"/>
  <sheetViews>
    <sheetView topLeftCell="A136" workbookViewId="0"/>
  </sheetViews>
  <sheetFormatPr defaultColWidth="9" defaultRowHeight="12" x14ac:dyDescent="0.2"/>
  <cols>
    <col min="1" max="1" width="2.6640625" style="1" customWidth="1"/>
    <col min="2" max="2" width="10.21875" style="1" bestFit="1" customWidth="1"/>
    <col min="3" max="3" width="5.44140625" style="17" customWidth="1"/>
    <col min="4" max="4" width="6.6640625" style="17" customWidth="1"/>
    <col min="5" max="17" width="6.6640625" style="1" customWidth="1"/>
    <col min="18" max="19" width="9.6640625" style="1" bestFit="1" customWidth="1"/>
    <col min="20" max="25" width="10.6640625" style="1" bestFit="1" customWidth="1"/>
    <col min="26" max="16384" width="9" style="1"/>
  </cols>
  <sheetData>
    <row r="2" spans="2:17" ht="16.2" x14ac:dyDescent="0.2">
      <c r="C2" s="2" t="s">
        <v>61</v>
      </c>
      <c r="D2" s="1"/>
    </row>
    <row r="3" spans="2:17" x14ac:dyDescent="0.2">
      <c r="C3" s="3"/>
      <c r="D3" s="3"/>
    </row>
    <row r="4" spans="2:17" s="6" customFormat="1" x14ac:dyDescent="0.2">
      <c r="B4" s="48"/>
      <c r="C4" s="49"/>
      <c r="D4" s="4" t="s">
        <v>0</v>
      </c>
      <c r="E4" s="4" t="s">
        <v>1</v>
      </c>
      <c r="F4" s="4" t="s">
        <v>2</v>
      </c>
      <c r="G4" s="4" t="s">
        <v>3</v>
      </c>
      <c r="H4" s="4" t="s">
        <v>4</v>
      </c>
      <c r="I4" s="4" t="s">
        <v>5</v>
      </c>
      <c r="J4" s="4" t="s">
        <v>6</v>
      </c>
      <c r="K4" s="4" t="s">
        <v>7</v>
      </c>
      <c r="L4" s="4" t="s">
        <v>8</v>
      </c>
      <c r="M4" s="4" t="s">
        <v>9</v>
      </c>
      <c r="N4" s="4" t="s">
        <v>10</v>
      </c>
      <c r="O4" s="4" t="s">
        <v>11</v>
      </c>
      <c r="P4" s="4" t="s">
        <v>12</v>
      </c>
      <c r="Q4" s="5" t="s">
        <v>13</v>
      </c>
    </row>
    <row r="5" spans="2:17" s="6" customFormat="1" x14ac:dyDescent="0.2">
      <c r="B5" s="45" t="s">
        <v>14</v>
      </c>
      <c r="C5" s="7" t="s">
        <v>15</v>
      </c>
      <c r="D5" s="18"/>
      <c r="E5" s="18"/>
      <c r="F5" s="18"/>
      <c r="G5" s="18"/>
      <c r="H5" s="18"/>
      <c r="I5" s="18"/>
      <c r="J5" s="8">
        <v>57</v>
      </c>
      <c r="K5" s="8">
        <v>82</v>
      </c>
      <c r="L5" s="8">
        <v>86</v>
      </c>
      <c r="M5" s="8">
        <v>77</v>
      </c>
      <c r="N5" s="8">
        <v>64</v>
      </c>
      <c r="O5" s="8">
        <v>128</v>
      </c>
      <c r="P5" s="8">
        <f>SUM(D5:O5)</f>
        <v>494</v>
      </c>
      <c r="Q5" s="8">
        <f>ROUND(P5/6,0)</f>
        <v>82</v>
      </c>
    </row>
    <row r="6" spans="2:17" s="11" customFormat="1" x14ac:dyDescent="0.2">
      <c r="B6" s="46"/>
      <c r="C6" s="9" t="s">
        <v>16</v>
      </c>
      <c r="D6" s="19"/>
      <c r="E6" s="19"/>
      <c r="F6" s="19"/>
      <c r="G6" s="19"/>
      <c r="H6" s="19"/>
      <c r="I6" s="19"/>
      <c r="J6" s="10">
        <v>58</v>
      </c>
      <c r="K6" s="10">
        <v>81</v>
      </c>
      <c r="L6" s="10">
        <v>54</v>
      </c>
      <c r="M6" s="10">
        <v>83</v>
      </c>
      <c r="N6" s="10">
        <v>78</v>
      </c>
      <c r="O6" s="10">
        <v>123</v>
      </c>
      <c r="P6" s="10">
        <f t="shared" ref="P6:P69" si="0">SUM(D6:O6)</f>
        <v>477</v>
      </c>
      <c r="Q6" s="10">
        <f>ROUND(P6/6,0)</f>
        <v>80</v>
      </c>
    </row>
    <row r="7" spans="2:17" s="6" customFormat="1" x14ac:dyDescent="0.2">
      <c r="B7" s="46"/>
      <c r="C7" s="12" t="s">
        <v>17</v>
      </c>
      <c r="D7" s="20"/>
      <c r="E7" s="20"/>
      <c r="F7" s="20"/>
      <c r="G7" s="20"/>
      <c r="H7" s="20"/>
      <c r="I7" s="20"/>
      <c r="J7" s="13">
        <v>23</v>
      </c>
      <c r="K7" s="13">
        <v>42</v>
      </c>
      <c r="L7" s="13">
        <v>62</v>
      </c>
      <c r="M7" s="13">
        <v>66</v>
      </c>
      <c r="N7" s="13">
        <v>60</v>
      </c>
      <c r="O7" s="13">
        <v>58</v>
      </c>
      <c r="P7" s="13">
        <f t="shared" si="0"/>
        <v>311</v>
      </c>
      <c r="Q7" s="13">
        <f>ROUND(P7/6,0)</f>
        <v>52</v>
      </c>
    </row>
    <row r="8" spans="2:17" s="6" customFormat="1" x14ac:dyDescent="0.2">
      <c r="B8" s="47"/>
      <c r="C8" s="14" t="s">
        <v>18</v>
      </c>
      <c r="D8" s="21"/>
      <c r="E8" s="21"/>
      <c r="F8" s="21"/>
      <c r="G8" s="21"/>
      <c r="H8" s="21"/>
      <c r="I8" s="21"/>
      <c r="J8" s="15">
        <v>12</v>
      </c>
      <c r="K8" s="15">
        <v>17</v>
      </c>
      <c r="L8" s="15">
        <v>27</v>
      </c>
      <c r="M8" s="15">
        <v>25</v>
      </c>
      <c r="N8" s="15">
        <v>21</v>
      </c>
      <c r="O8" s="15">
        <v>27</v>
      </c>
      <c r="P8" s="15">
        <f t="shared" si="0"/>
        <v>129</v>
      </c>
      <c r="Q8" s="15">
        <f>ROUND(P8/6,0)</f>
        <v>22</v>
      </c>
    </row>
    <row r="9" spans="2:17" x14ac:dyDescent="0.2">
      <c r="B9" s="45" t="s">
        <v>19</v>
      </c>
      <c r="C9" s="7" t="s">
        <v>15</v>
      </c>
      <c r="D9" s="8">
        <v>137</v>
      </c>
      <c r="E9" s="8">
        <v>86</v>
      </c>
      <c r="F9" s="8">
        <v>60</v>
      </c>
      <c r="G9" s="8">
        <v>58</v>
      </c>
      <c r="H9" s="8">
        <v>63</v>
      </c>
      <c r="I9" s="8">
        <v>80</v>
      </c>
      <c r="J9" s="8">
        <v>65</v>
      </c>
      <c r="K9" s="8">
        <v>56</v>
      </c>
      <c r="L9" s="8">
        <v>65</v>
      </c>
      <c r="M9" s="8">
        <v>91</v>
      </c>
      <c r="N9" s="8">
        <v>108</v>
      </c>
      <c r="O9" s="8">
        <v>281</v>
      </c>
      <c r="P9" s="8">
        <f t="shared" si="0"/>
        <v>1150</v>
      </c>
      <c r="Q9" s="8">
        <f>ROUND(P9/12,0)</f>
        <v>96</v>
      </c>
    </row>
    <row r="10" spans="2:17" s="16" customFormat="1" x14ac:dyDescent="0.2">
      <c r="B10" s="46"/>
      <c r="C10" s="9" t="s">
        <v>16</v>
      </c>
      <c r="D10" s="10">
        <v>97</v>
      </c>
      <c r="E10" s="10">
        <v>94</v>
      </c>
      <c r="F10" s="10">
        <v>59</v>
      </c>
      <c r="G10" s="10">
        <v>48</v>
      </c>
      <c r="H10" s="10">
        <v>73</v>
      </c>
      <c r="I10" s="10">
        <v>73</v>
      </c>
      <c r="J10" s="10">
        <v>76</v>
      </c>
      <c r="K10" s="10">
        <v>62</v>
      </c>
      <c r="L10" s="10">
        <v>74</v>
      </c>
      <c r="M10" s="10">
        <v>116</v>
      </c>
      <c r="N10" s="10">
        <v>58</v>
      </c>
      <c r="O10" s="10">
        <v>101</v>
      </c>
      <c r="P10" s="10">
        <f t="shared" si="0"/>
        <v>931</v>
      </c>
      <c r="Q10" s="10">
        <f t="shared" ref="Q10:Q73" si="1">ROUND(P10/12,0)</f>
        <v>78</v>
      </c>
    </row>
    <row r="11" spans="2:17" x14ac:dyDescent="0.2">
      <c r="B11" s="46"/>
      <c r="C11" s="12" t="s">
        <v>17</v>
      </c>
      <c r="D11" s="13">
        <v>55</v>
      </c>
      <c r="E11" s="13">
        <v>34</v>
      </c>
      <c r="F11" s="13">
        <v>40</v>
      </c>
      <c r="G11" s="13">
        <v>43</v>
      </c>
      <c r="H11" s="13">
        <v>36</v>
      </c>
      <c r="I11" s="13">
        <v>43</v>
      </c>
      <c r="J11" s="13">
        <v>49</v>
      </c>
      <c r="K11" s="13">
        <v>45</v>
      </c>
      <c r="L11" s="13">
        <v>56</v>
      </c>
      <c r="M11" s="13">
        <v>61</v>
      </c>
      <c r="N11" s="13">
        <v>59</v>
      </c>
      <c r="O11" s="13">
        <v>62</v>
      </c>
      <c r="P11" s="13">
        <f t="shared" si="0"/>
        <v>583</v>
      </c>
      <c r="Q11" s="13">
        <f t="shared" si="1"/>
        <v>49</v>
      </c>
    </row>
    <row r="12" spans="2:17" s="16" customFormat="1" x14ac:dyDescent="0.2">
      <c r="B12" s="47"/>
      <c r="C12" s="14" t="s">
        <v>18</v>
      </c>
      <c r="D12" s="15">
        <v>22</v>
      </c>
      <c r="E12" s="15">
        <v>18</v>
      </c>
      <c r="F12" s="15">
        <v>19</v>
      </c>
      <c r="G12" s="15">
        <v>16</v>
      </c>
      <c r="H12" s="15">
        <v>21</v>
      </c>
      <c r="I12" s="15">
        <v>24</v>
      </c>
      <c r="J12" s="15">
        <v>17</v>
      </c>
      <c r="K12" s="15">
        <v>32</v>
      </c>
      <c r="L12" s="15">
        <v>35</v>
      </c>
      <c r="M12" s="15">
        <v>27</v>
      </c>
      <c r="N12" s="15">
        <v>38</v>
      </c>
      <c r="O12" s="15">
        <v>30</v>
      </c>
      <c r="P12" s="15">
        <f t="shared" si="0"/>
        <v>299</v>
      </c>
      <c r="Q12" s="15">
        <f t="shared" si="1"/>
        <v>25</v>
      </c>
    </row>
    <row r="13" spans="2:17" x14ac:dyDescent="0.2">
      <c r="B13" s="45" t="s">
        <v>20</v>
      </c>
      <c r="C13" s="7" t="s">
        <v>15</v>
      </c>
      <c r="D13" s="8">
        <v>132</v>
      </c>
      <c r="E13" s="8">
        <v>59</v>
      </c>
      <c r="F13" s="8">
        <v>33</v>
      </c>
      <c r="G13" s="8">
        <v>32</v>
      </c>
      <c r="H13" s="8">
        <v>56</v>
      </c>
      <c r="I13" s="8">
        <v>61</v>
      </c>
      <c r="J13" s="8">
        <v>52</v>
      </c>
      <c r="K13" s="8">
        <v>61</v>
      </c>
      <c r="L13" s="8">
        <v>116</v>
      </c>
      <c r="M13" s="8">
        <v>152</v>
      </c>
      <c r="N13" s="8">
        <v>112</v>
      </c>
      <c r="O13" s="8">
        <v>223</v>
      </c>
      <c r="P13" s="8">
        <f t="shared" si="0"/>
        <v>1089</v>
      </c>
      <c r="Q13" s="8">
        <f t="shared" si="1"/>
        <v>91</v>
      </c>
    </row>
    <row r="14" spans="2:17" s="16" customFormat="1" x14ac:dyDescent="0.2">
      <c r="B14" s="46"/>
      <c r="C14" s="9" t="s">
        <v>16</v>
      </c>
      <c r="D14" s="10">
        <v>104</v>
      </c>
      <c r="E14" s="10">
        <v>107</v>
      </c>
      <c r="F14" s="10">
        <v>82</v>
      </c>
      <c r="G14" s="10">
        <v>55</v>
      </c>
      <c r="H14" s="10">
        <v>212</v>
      </c>
      <c r="I14" s="10">
        <v>65</v>
      </c>
      <c r="J14" s="10">
        <v>80</v>
      </c>
      <c r="K14" s="10">
        <v>45</v>
      </c>
      <c r="L14" s="10">
        <v>45</v>
      </c>
      <c r="M14" s="10">
        <v>41</v>
      </c>
      <c r="N14" s="10">
        <v>69</v>
      </c>
      <c r="O14" s="10">
        <v>73</v>
      </c>
      <c r="P14" s="10">
        <f t="shared" si="0"/>
        <v>978</v>
      </c>
      <c r="Q14" s="10">
        <f t="shared" si="1"/>
        <v>82</v>
      </c>
    </row>
    <row r="15" spans="2:17" x14ac:dyDescent="0.2">
      <c r="B15" s="46"/>
      <c r="C15" s="12" t="s">
        <v>17</v>
      </c>
      <c r="D15" s="13">
        <v>63</v>
      </c>
      <c r="E15" s="13">
        <v>42</v>
      </c>
      <c r="F15" s="13">
        <v>44</v>
      </c>
      <c r="G15" s="13">
        <v>33</v>
      </c>
      <c r="H15" s="13">
        <v>35</v>
      </c>
      <c r="I15" s="13">
        <v>40</v>
      </c>
      <c r="J15" s="13">
        <v>52</v>
      </c>
      <c r="K15" s="13">
        <v>42</v>
      </c>
      <c r="L15" s="13">
        <v>52</v>
      </c>
      <c r="M15" s="13">
        <v>62</v>
      </c>
      <c r="N15" s="13">
        <v>50</v>
      </c>
      <c r="O15" s="13">
        <v>52</v>
      </c>
      <c r="P15" s="13">
        <f t="shared" si="0"/>
        <v>567</v>
      </c>
      <c r="Q15" s="13">
        <f t="shared" si="1"/>
        <v>47</v>
      </c>
    </row>
    <row r="16" spans="2:17" s="16" customFormat="1" x14ac:dyDescent="0.2">
      <c r="B16" s="47"/>
      <c r="C16" s="14" t="s">
        <v>18</v>
      </c>
      <c r="D16" s="15">
        <v>26</v>
      </c>
      <c r="E16" s="15">
        <v>19</v>
      </c>
      <c r="F16" s="15">
        <v>26</v>
      </c>
      <c r="G16" s="15">
        <v>28</v>
      </c>
      <c r="H16" s="15">
        <v>24</v>
      </c>
      <c r="I16" s="15">
        <v>17</v>
      </c>
      <c r="J16" s="15">
        <v>24</v>
      </c>
      <c r="K16" s="15">
        <v>15</v>
      </c>
      <c r="L16" s="15">
        <v>33</v>
      </c>
      <c r="M16" s="15">
        <v>35</v>
      </c>
      <c r="N16" s="15">
        <v>29</v>
      </c>
      <c r="O16" s="15">
        <v>35</v>
      </c>
      <c r="P16" s="15">
        <f t="shared" si="0"/>
        <v>311</v>
      </c>
      <c r="Q16" s="15">
        <f t="shared" si="1"/>
        <v>26</v>
      </c>
    </row>
    <row r="17" spans="2:17" x14ac:dyDescent="0.2">
      <c r="B17" s="45" t="s">
        <v>21</v>
      </c>
      <c r="C17" s="7" t="s">
        <v>15</v>
      </c>
      <c r="D17" s="8">
        <v>456</v>
      </c>
      <c r="E17" s="8">
        <v>151</v>
      </c>
      <c r="F17" s="8">
        <v>102</v>
      </c>
      <c r="G17" s="8">
        <v>95</v>
      </c>
      <c r="H17" s="8">
        <v>71</v>
      </c>
      <c r="I17" s="8">
        <v>114</v>
      </c>
      <c r="J17" s="8">
        <v>110</v>
      </c>
      <c r="K17" s="8">
        <v>60</v>
      </c>
      <c r="L17" s="8">
        <v>103</v>
      </c>
      <c r="M17" s="8">
        <v>63</v>
      </c>
      <c r="N17" s="8">
        <v>129</v>
      </c>
      <c r="O17" s="8">
        <v>124</v>
      </c>
      <c r="P17" s="8">
        <f t="shared" si="0"/>
        <v>1578</v>
      </c>
      <c r="Q17" s="8">
        <f t="shared" si="1"/>
        <v>132</v>
      </c>
    </row>
    <row r="18" spans="2:17" s="16" customFormat="1" x14ac:dyDescent="0.2">
      <c r="B18" s="46"/>
      <c r="C18" s="9" t="s">
        <v>16</v>
      </c>
      <c r="D18" s="10">
        <v>125</v>
      </c>
      <c r="E18" s="10">
        <v>95</v>
      </c>
      <c r="F18" s="10">
        <v>92</v>
      </c>
      <c r="G18" s="10">
        <v>56</v>
      </c>
      <c r="H18" s="10">
        <v>76</v>
      </c>
      <c r="I18" s="10">
        <v>96</v>
      </c>
      <c r="J18" s="10">
        <v>113</v>
      </c>
      <c r="K18" s="10">
        <v>98</v>
      </c>
      <c r="L18" s="10">
        <v>70</v>
      </c>
      <c r="M18" s="10">
        <v>47</v>
      </c>
      <c r="N18" s="10">
        <v>64</v>
      </c>
      <c r="O18" s="10">
        <v>103</v>
      </c>
      <c r="P18" s="10">
        <f t="shared" si="0"/>
        <v>1035</v>
      </c>
      <c r="Q18" s="10">
        <f t="shared" si="1"/>
        <v>86</v>
      </c>
    </row>
    <row r="19" spans="2:17" x14ac:dyDescent="0.2">
      <c r="B19" s="46"/>
      <c r="C19" s="12" t="s">
        <v>17</v>
      </c>
      <c r="D19" s="13">
        <v>42</v>
      </c>
      <c r="E19" s="13">
        <v>45</v>
      </c>
      <c r="F19" s="13">
        <v>28</v>
      </c>
      <c r="G19" s="13">
        <v>36</v>
      </c>
      <c r="H19" s="13">
        <v>38</v>
      </c>
      <c r="I19" s="13">
        <v>33</v>
      </c>
      <c r="J19" s="13">
        <v>33</v>
      </c>
      <c r="K19" s="13">
        <v>33</v>
      </c>
      <c r="L19" s="13">
        <v>49</v>
      </c>
      <c r="M19" s="13">
        <v>47</v>
      </c>
      <c r="N19" s="13">
        <v>46</v>
      </c>
      <c r="O19" s="13">
        <v>58</v>
      </c>
      <c r="P19" s="13">
        <f t="shared" si="0"/>
        <v>488</v>
      </c>
      <c r="Q19" s="13">
        <f t="shared" si="1"/>
        <v>41</v>
      </c>
    </row>
    <row r="20" spans="2:17" s="16" customFormat="1" x14ac:dyDescent="0.2">
      <c r="B20" s="47"/>
      <c r="C20" s="14" t="s">
        <v>18</v>
      </c>
      <c r="D20" s="15">
        <v>22</v>
      </c>
      <c r="E20" s="15">
        <v>24</v>
      </c>
      <c r="F20" s="15">
        <v>26</v>
      </c>
      <c r="G20" s="15">
        <v>22</v>
      </c>
      <c r="H20" s="15">
        <v>16</v>
      </c>
      <c r="I20" s="15">
        <v>13</v>
      </c>
      <c r="J20" s="15">
        <v>15</v>
      </c>
      <c r="K20" s="15">
        <v>23</v>
      </c>
      <c r="L20" s="15">
        <v>24</v>
      </c>
      <c r="M20" s="15">
        <v>19</v>
      </c>
      <c r="N20" s="15">
        <v>23</v>
      </c>
      <c r="O20" s="15">
        <v>20</v>
      </c>
      <c r="P20" s="15">
        <f t="shared" si="0"/>
        <v>247</v>
      </c>
      <c r="Q20" s="15">
        <f t="shared" si="1"/>
        <v>21</v>
      </c>
    </row>
    <row r="21" spans="2:17" x14ac:dyDescent="0.2">
      <c r="B21" s="45" t="s">
        <v>22</v>
      </c>
      <c r="C21" s="7" t="s">
        <v>15</v>
      </c>
      <c r="D21" s="8">
        <v>170</v>
      </c>
      <c r="E21" s="8">
        <v>185</v>
      </c>
      <c r="F21" s="8">
        <v>83</v>
      </c>
      <c r="G21" s="8">
        <v>61</v>
      </c>
      <c r="H21" s="8">
        <v>76</v>
      </c>
      <c r="I21" s="8">
        <v>128</v>
      </c>
      <c r="J21" s="8">
        <v>129</v>
      </c>
      <c r="K21" s="8">
        <v>56</v>
      </c>
      <c r="L21" s="8">
        <v>55</v>
      </c>
      <c r="M21" s="8">
        <v>54</v>
      </c>
      <c r="N21" s="8">
        <v>67</v>
      </c>
      <c r="O21" s="8">
        <v>329</v>
      </c>
      <c r="P21" s="8">
        <f t="shared" si="0"/>
        <v>1393</v>
      </c>
      <c r="Q21" s="8">
        <f t="shared" si="1"/>
        <v>116</v>
      </c>
    </row>
    <row r="22" spans="2:17" s="16" customFormat="1" x14ac:dyDescent="0.2">
      <c r="B22" s="46"/>
      <c r="C22" s="9" t="s">
        <v>16</v>
      </c>
      <c r="D22" s="10">
        <v>154</v>
      </c>
      <c r="E22" s="10">
        <v>93</v>
      </c>
      <c r="F22" s="10">
        <v>111</v>
      </c>
      <c r="G22" s="10">
        <v>72</v>
      </c>
      <c r="H22" s="10">
        <v>80</v>
      </c>
      <c r="I22" s="10">
        <v>84</v>
      </c>
      <c r="J22" s="10">
        <v>95</v>
      </c>
      <c r="K22" s="10">
        <v>87</v>
      </c>
      <c r="L22" s="10">
        <v>99</v>
      </c>
      <c r="M22" s="10">
        <v>71</v>
      </c>
      <c r="N22" s="10">
        <v>88</v>
      </c>
      <c r="O22" s="10">
        <v>115</v>
      </c>
      <c r="P22" s="10">
        <f t="shared" si="0"/>
        <v>1149</v>
      </c>
      <c r="Q22" s="10">
        <f t="shared" si="1"/>
        <v>96</v>
      </c>
    </row>
    <row r="23" spans="2:17" x14ac:dyDescent="0.2">
      <c r="B23" s="46"/>
      <c r="C23" s="12" t="s">
        <v>17</v>
      </c>
      <c r="D23" s="13">
        <v>46</v>
      </c>
      <c r="E23" s="13">
        <v>45</v>
      </c>
      <c r="F23" s="13">
        <v>44</v>
      </c>
      <c r="G23" s="13">
        <v>46</v>
      </c>
      <c r="H23" s="13">
        <v>40</v>
      </c>
      <c r="I23" s="13">
        <v>48</v>
      </c>
      <c r="J23" s="13">
        <v>43</v>
      </c>
      <c r="K23" s="13">
        <v>48</v>
      </c>
      <c r="L23" s="13">
        <v>62</v>
      </c>
      <c r="M23" s="13">
        <v>75</v>
      </c>
      <c r="N23" s="13">
        <v>53</v>
      </c>
      <c r="O23" s="13">
        <v>76</v>
      </c>
      <c r="P23" s="13">
        <f t="shared" si="0"/>
        <v>626</v>
      </c>
      <c r="Q23" s="13">
        <f t="shared" si="1"/>
        <v>52</v>
      </c>
    </row>
    <row r="24" spans="2:17" s="16" customFormat="1" x14ac:dyDescent="0.2">
      <c r="B24" s="47"/>
      <c r="C24" s="14" t="s">
        <v>18</v>
      </c>
      <c r="D24" s="15">
        <v>29</v>
      </c>
      <c r="E24" s="15">
        <v>19</v>
      </c>
      <c r="F24" s="15">
        <v>33</v>
      </c>
      <c r="G24" s="15">
        <v>24</v>
      </c>
      <c r="H24" s="15">
        <v>12</v>
      </c>
      <c r="I24" s="15">
        <v>22</v>
      </c>
      <c r="J24" s="15">
        <v>24</v>
      </c>
      <c r="K24" s="15">
        <v>18</v>
      </c>
      <c r="L24" s="15">
        <v>28</v>
      </c>
      <c r="M24" s="15">
        <v>24</v>
      </c>
      <c r="N24" s="15">
        <v>23</v>
      </c>
      <c r="O24" s="15">
        <v>29</v>
      </c>
      <c r="P24" s="15">
        <f t="shared" si="0"/>
        <v>285</v>
      </c>
      <c r="Q24" s="15">
        <f t="shared" si="1"/>
        <v>24</v>
      </c>
    </row>
    <row r="25" spans="2:17" x14ac:dyDescent="0.2">
      <c r="B25" s="45" t="s">
        <v>23</v>
      </c>
      <c r="C25" s="7" t="s">
        <v>15</v>
      </c>
      <c r="D25" s="8">
        <v>131</v>
      </c>
      <c r="E25" s="8">
        <v>77</v>
      </c>
      <c r="F25" s="8">
        <v>105</v>
      </c>
      <c r="G25" s="8">
        <v>99</v>
      </c>
      <c r="H25" s="8">
        <v>60</v>
      </c>
      <c r="I25" s="8">
        <v>108</v>
      </c>
      <c r="J25" s="8">
        <v>139</v>
      </c>
      <c r="K25" s="8">
        <v>80</v>
      </c>
      <c r="L25" s="8">
        <v>74</v>
      </c>
      <c r="M25" s="8">
        <v>65</v>
      </c>
      <c r="N25" s="8">
        <v>102</v>
      </c>
      <c r="O25" s="8">
        <v>179</v>
      </c>
      <c r="P25" s="8">
        <f t="shared" si="0"/>
        <v>1219</v>
      </c>
      <c r="Q25" s="8">
        <f t="shared" si="1"/>
        <v>102</v>
      </c>
    </row>
    <row r="26" spans="2:17" s="16" customFormat="1" x14ac:dyDescent="0.2">
      <c r="B26" s="46"/>
      <c r="C26" s="9" t="s">
        <v>16</v>
      </c>
      <c r="D26" s="10">
        <v>99</v>
      </c>
      <c r="E26" s="10">
        <v>132</v>
      </c>
      <c r="F26" s="10">
        <v>107</v>
      </c>
      <c r="G26" s="10">
        <v>74</v>
      </c>
      <c r="H26" s="10">
        <v>67</v>
      </c>
      <c r="I26" s="10">
        <v>74</v>
      </c>
      <c r="J26" s="10">
        <v>59</v>
      </c>
      <c r="K26" s="10">
        <v>69</v>
      </c>
      <c r="L26" s="10">
        <v>76</v>
      </c>
      <c r="M26" s="10">
        <v>93</v>
      </c>
      <c r="N26" s="10">
        <v>87</v>
      </c>
      <c r="O26" s="10">
        <v>122</v>
      </c>
      <c r="P26" s="10">
        <f t="shared" si="0"/>
        <v>1059</v>
      </c>
      <c r="Q26" s="10">
        <f t="shared" si="1"/>
        <v>88</v>
      </c>
    </row>
    <row r="27" spans="2:17" x14ac:dyDescent="0.2">
      <c r="B27" s="46"/>
      <c r="C27" s="12" t="s">
        <v>17</v>
      </c>
      <c r="D27" s="13">
        <v>49</v>
      </c>
      <c r="E27" s="13">
        <v>66</v>
      </c>
      <c r="F27" s="13">
        <v>35</v>
      </c>
      <c r="G27" s="13">
        <v>42</v>
      </c>
      <c r="H27" s="13">
        <v>42</v>
      </c>
      <c r="I27" s="13">
        <v>44</v>
      </c>
      <c r="J27" s="13">
        <v>27</v>
      </c>
      <c r="K27" s="13">
        <v>47</v>
      </c>
      <c r="L27" s="13">
        <v>46</v>
      </c>
      <c r="M27" s="13">
        <v>53</v>
      </c>
      <c r="N27" s="13">
        <v>49</v>
      </c>
      <c r="O27" s="13">
        <v>64</v>
      </c>
      <c r="P27" s="13">
        <f t="shared" si="0"/>
        <v>564</v>
      </c>
      <c r="Q27" s="13">
        <f t="shared" si="1"/>
        <v>47</v>
      </c>
    </row>
    <row r="28" spans="2:17" s="16" customFormat="1" x14ac:dyDescent="0.2">
      <c r="B28" s="47"/>
      <c r="C28" s="14" t="s">
        <v>18</v>
      </c>
      <c r="D28" s="15">
        <v>29</v>
      </c>
      <c r="E28" s="15">
        <v>31</v>
      </c>
      <c r="F28" s="15">
        <v>16</v>
      </c>
      <c r="G28" s="15">
        <v>26</v>
      </c>
      <c r="H28" s="15">
        <v>19</v>
      </c>
      <c r="I28" s="15">
        <v>20</v>
      </c>
      <c r="J28" s="15">
        <v>24</v>
      </c>
      <c r="K28" s="15">
        <v>17</v>
      </c>
      <c r="L28" s="15">
        <v>22</v>
      </c>
      <c r="M28" s="15">
        <v>28</v>
      </c>
      <c r="N28" s="15">
        <v>23</v>
      </c>
      <c r="O28" s="15">
        <v>29</v>
      </c>
      <c r="P28" s="15">
        <f t="shared" si="0"/>
        <v>284</v>
      </c>
      <c r="Q28" s="15">
        <f t="shared" si="1"/>
        <v>24</v>
      </c>
    </row>
    <row r="29" spans="2:17" x14ac:dyDescent="0.2">
      <c r="B29" s="45" t="s">
        <v>24</v>
      </c>
      <c r="C29" s="7" t="s">
        <v>15</v>
      </c>
      <c r="D29" s="8">
        <v>448</v>
      </c>
      <c r="E29" s="8">
        <v>156</v>
      </c>
      <c r="F29" s="8">
        <v>83</v>
      </c>
      <c r="G29" s="8">
        <v>47</v>
      </c>
      <c r="H29" s="8">
        <v>59</v>
      </c>
      <c r="I29" s="8">
        <v>89</v>
      </c>
      <c r="J29" s="8">
        <v>94</v>
      </c>
      <c r="K29" s="8">
        <v>182</v>
      </c>
      <c r="L29" s="8">
        <v>119</v>
      </c>
      <c r="M29" s="8">
        <v>93</v>
      </c>
      <c r="N29" s="8">
        <v>118</v>
      </c>
      <c r="O29" s="8">
        <v>135</v>
      </c>
      <c r="P29" s="8">
        <f t="shared" si="0"/>
        <v>1623</v>
      </c>
      <c r="Q29" s="8">
        <f t="shared" si="1"/>
        <v>135</v>
      </c>
    </row>
    <row r="30" spans="2:17" s="16" customFormat="1" x14ac:dyDescent="0.2">
      <c r="B30" s="46"/>
      <c r="C30" s="9" t="s">
        <v>16</v>
      </c>
      <c r="D30" s="10">
        <v>168</v>
      </c>
      <c r="E30" s="10">
        <v>102</v>
      </c>
      <c r="F30" s="10">
        <v>105</v>
      </c>
      <c r="G30" s="10">
        <v>51</v>
      </c>
      <c r="H30" s="10">
        <v>75</v>
      </c>
      <c r="I30" s="10">
        <v>101</v>
      </c>
      <c r="J30" s="10">
        <v>79</v>
      </c>
      <c r="K30" s="10">
        <v>57</v>
      </c>
      <c r="L30" s="10">
        <v>71</v>
      </c>
      <c r="M30" s="10">
        <v>87</v>
      </c>
      <c r="N30" s="10">
        <v>101</v>
      </c>
      <c r="O30" s="10">
        <v>177</v>
      </c>
      <c r="P30" s="10">
        <f t="shared" si="0"/>
        <v>1174</v>
      </c>
      <c r="Q30" s="10">
        <f t="shared" si="1"/>
        <v>98</v>
      </c>
    </row>
    <row r="31" spans="2:17" x14ac:dyDescent="0.2">
      <c r="B31" s="46"/>
      <c r="C31" s="12" t="s">
        <v>17</v>
      </c>
      <c r="D31" s="13">
        <v>56</v>
      </c>
      <c r="E31" s="13">
        <v>30</v>
      </c>
      <c r="F31" s="13">
        <v>46</v>
      </c>
      <c r="G31" s="13">
        <v>36</v>
      </c>
      <c r="H31" s="13">
        <v>39</v>
      </c>
      <c r="I31" s="13">
        <v>46</v>
      </c>
      <c r="J31" s="13">
        <v>31</v>
      </c>
      <c r="K31" s="13">
        <v>40</v>
      </c>
      <c r="L31" s="13">
        <v>50</v>
      </c>
      <c r="M31" s="13">
        <v>49</v>
      </c>
      <c r="N31" s="13">
        <v>46</v>
      </c>
      <c r="O31" s="13">
        <v>52</v>
      </c>
      <c r="P31" s="13">
        <f t="shared" si="0"/>
        <v>521</v>
      </c>
      <c r="Q31" s="13">
        <f t="shared" si="1"/>
        <v>43</v>
      </c>
    </row>
    <row r="32" spans="2:17" s="16" customFormat="1" x14ac:dyDescent="0.2">
      <c r="B32" s="47"/>
      <c r="C32" s="14" t="s">
        <v>18</v>
      </c>
      <c r="D32" s="15">
        <v>33</v>
      </c>
      <c r="E32" s="15">
        <v>20</v>
      </c>
      <c r="F32" s="15">
        <v>26</v>
      </c>
      <c r="G32" s="15">
        <v>23</v>
      </c>
      <c r="H32" s="15">
        <v>16</v>
      </c>
      <c r="I32" s="15">
        <v>17</v>
      </c>
      <c r="J32" s="15">
        <v>26</v>
      </c>
      <c r="K32" s="15">
        <v>25</v>
      </c>
      <c r="L32" s="15">
        <v>25</v>
      </c>
      <c r="M32" s="15">
        <v>35</v>
      </c>
      <c r="N32" s="15">
        <v>25</v>
      </c>
      <c r="O32" s="15">
        <v>48</v>
      </c>
      <c r="P32" s="15">
        <f t="shared" si="0"/>
        <v>319</v>
      </c>
      <c r="Q32" s="15">
        <f t="shared" si="1"/>
        <v>27</v>
      </c>
    </row>
    <row r="33" spans="2:17" x14ac:dyDescent="0.2">
      <c r="B33" s="45" t="s">
        <v>25</v>
      </c>
      <c r="C33" s="7" t="s">
        <v>15</v>
      </c>
      <c r="D33" s="8">
        <v>256</v>
      </c>
      <c r="E33" s="8">
        <v>328</v>
      </c>
      <c r="F33" s="8">
        <v>66</v>
      </c>
      <c r="G33" s="8">
        <v>118</v>
      </c>
      <c r="H33" s="8">
        <v>80</v>
      </c>
      <c r="I33" s="8">
        <v>118</v>
      </c>
      <c r="J33" s="8">
        <v>108</v>
      </c>
      <c r="K33" s="8">
        <v>119</v>
      </c>
      <c r="L33" s="8">
        <v>109</v>
      </c>
      <c r="M33" s="8">
        <v>91</v>
      </c>
      <c r="N33" s="8">
        <v>155</v>
      </c>
      <c r="O33" s="8">
        <v>158</v>
      </c>
      <c r="P33" s="8">
        <f t="shared" si="0"/>
        <v>1706</v>
      </c>
      <c r="Q33" s="8">
        <f t="shared" si="1"/>
        <v>142</v>
      </c>
    </row>
    <row r="34" spans="2:17" s="16" customFormat="1" x14ac:dyDescent="0.2">
      <c r="B34" s="46"/>
      <c r="C34" s="9" t="s">
        <v>16</v>
      </c>
      <c r="D34" s="10">
        <v>251</v>
      </c>
      <c r="E34" s="10">
        <v>176</v>
      </c>
      <c r="F34" s="10">
        <v>101</v>
      </c>
      <c r="G34" s="10">
        <v>99</v>
      </c>
      <c r="H34" s="10">
        <v>127</v>
      </c>
      <c r="I34" s="10">
        <v>150</v>
      </c>
      <c r="J34" s="10">
        <v>131</v>
      </c>
      <c r="K34" s="10">
        <v>95</v>
      </c>
      <c r="L34" s="10">
        <v>136</v>
      </c>
      <c r="M34" s="10">
        <v>136</v>
      </c>
      <c r="N34" s="10">
        <v>138</v>
      </c>
      <c r="O34" s="10">
        <v>182</v>
      </c>
      <c r="P34" s="10">
        <f t="shared" si="0"/>
        <v>1722</v>
      </c>
      <c r="Q34" s="10">
        <f t="shared" si="1"/>
        <v>144</v>
      </c>
    </row>
    <row r="35" spans="2:17" x14ac:dyDescent="0.2">
      <c r="B35" s="46"/>
      <c r="C35" s="12" t="s">
        <v>17</v>
      </c>
      <c r="D35" s="13">
        <v>60</v>
      </c>
      <c r="E35" s="13">
        <v>60</v>
      </c>
      <c r="F35" s="13">
        <v>44</v>
      </c>
      <c r="G35" s="13">
        <v>60</v>
      </c>
      <c r="H35" s="13">
        <v>36</v>
      </c>
      <c r="I35" s="13">
        <v>42</v>
      </c>
      <c r="J35" s="13">
        <v>36</v>
      </c>
      <c r="K35" s="13">
        <v>48</v>
      </c>
      <c r="L35" s="13">
        <v>51</v>
      </c>
      <c r="M35" s="13">
        <v>55</v>
      </c>
      <c r="N35" s="13">
        <v>56</v>
      </c>
      <c r="O35" s="13">
        <v>79</v>
      </c>
      <c r="P35" s="13">
        <f t="shared" si="0"/>
        <v>627</v>
      </c>
      <c r="Q35" s="13">
        <f t="shared" si="1"/>
        <v>52</v>
      </c>
    </row>
    <row r="36" spans="2:17" s="16" customFormat="1" x14ac:dyDescent="0.2">
      <c r="B36" s="47"/>
      <c r="C36" s="14" t="s">
        <v>18</v>
      </c>
      <c r="D36" s="15">
        <v>13</v>
      </c>
      <c r="E36" s="15">
        <v>18</v>
      </c>
      <c r="F36" s="15">
        <v>21</v>
      </c>
      <c r="G36" s="15">
        <v>21</v>
      </c>
      <c r="H36" s="15">
        <v>26</v>
      </c>
      <c r="I36" s="15">
        <v>19</v>
      </c>
      <c r="J36" s="15">
        <v>14</v>
      </c>
      <c r="K36" s="15">
        <v>27</v>
      </c>
      <c r="L36" s="15">
        <v>26</v>
      </c>
      <c r="M36" s="15">
        <v>20</v>
      </c>
      <c r="N36" s="15">
        <v>32</v>
      </c>
      <c r="O36" s="15">
        <v>51</v>
      </c>
      <c r="P36" s="15">
        <f t="shared" si="0"/>
        <v>288</v>
      </c>
      <c r="Q36" s="15">
        <f t="shared" si="1"/>
        <v>24</v>
      </c>
    </row>
    <row r="37" spans="2:17" x14ac:dyDescent="0.2">
      <c r="B37" s="45" t="s">
        <v>26</v>
      </c>
      <c r="C37" s="7" t="s">
        <v>15</v>
      </c>
      <c r="D37" s="8">
        <v>404</v>
      </c>
      <c r="E37" s="8">
        <v>147</v>
      </c>
      <c r="F37" s="8">
        <v>147</v>
      </c>
      <c r="G37" s="8">
        <v>117</v>
      </c>
      <c r="H37" s="8">
        <v>133</v>
      </c>
      <c r="I37" s="8">
        <v>209</v>
      </c>
      <c r="J37" s="8">
        <v>264</v>
      </c>
      <c r="K37" s="8">
        <v>101</v>
      </c>
      <c r="L37" s="8">
        <v>133</v>
      </c>
      <c r="M37" s="8">
        <v>96</v>
      </c>
      <c r="N37" s="8">
        <v>97</v>
      </c>
      <c r="O37" s="8">
        <v>137</v>
      </c>
      <c r="P37" s="8">
        <f t="shared" si="0"/>
        <v>1985</v>
      </c>
      <c r="Q37" s="8">
        <f t="shared" si="1"/>
        <v>165</v>
      </c>
    </row>
    <row r="38" spans="2:17" s="16" customFormat="1" x14ac:dyDescent="0.2">
      <c r="B38" s="46"/>
      <c r="C38" s="9" t="s">
        <v>16</v>
      </c>
      <c r="D38" s="10">
        <v>258</v>
      </c>
      <c r="E38" s="10">
        <v>187</v>
      </c>
      <c r="F38" s="10">
        <v>131</v>
      </c>
      <c r="G38" s="10">
        <v>129</v>
      </c>
      <c r="H38" s="10">
        <v>175</v>
      </c>
      <c r="I38" s="10">
        <v>180</v>
      </c>
      <c r="J38" s="10">
        <v>142</v>
      </c>
      <c r="K38" s="10">
        <v>102</v>
      </c>
      <c r="L38" s="10">
        <v>125</v>
      </c>
      <c r="M38" s="10">
        <v>149</v>
      </c>
      <c r="N38" s="10">
        <v>165</v>
      </c>
      <c r="O38" s="10">
        <v>242</v>
      </c>
      <c r="P38" s="10">
        <f t="shared" si="0"/>
        <v>1985</v>
      </c>
      <c r="Q38" s="10">
        <f t="shared" si="1"/>
        <v>165</v>
      </c>
    </row>
    <row r="39" spans="2:17" x14ac:dyDescent="0.2">
      <c r="B39" s="46"/>
      <c r="C39" s="12" t="s">
        <v>17</v>
      </c>
      <c r="D39" s="13">
        <v>46</v>
      </c>
      <c r="E39" s="13">
        <v>59</v>
      </c>
      <c r="F39" s="13">
        <v>42</v>
      </c>
      <c r="G39" s="13">
        <v>47</v>
      </c>
      <c r="H39" s="13">
        <v>45</v>
      </c>
      <c r="I39" s="13">
        <v>42</v>
      </c>
      <c r="J39" s="13">
        <v>33</v>
      </c>
      <c r="K39" s="13">
        <v>48</v>
      </c>
      <c r="L39" s="13">
        <v>54</v>
      </c>
      <c r="M39" s="13">
        <v>74</v>
      </c>
      <c r="N39" s="13">
        <v>59</v>
      </c>
      <c r="O39" s="13">
        <v>61</v>
      </c>
      <c r="P39" s="13">
        <f t="shared" si="0"/>
        <v>610</v>
      </c>
      <c r="Q39" s="13">
        <f t="shared" si="1"/>
        <v>51</v>
      </c>
    </row>
    <row r="40" spans="2:17" s="16" customFormat="1" x14ac:dyDescent="0.2">
      <c r="B40" s="47"/>
      <c r="C40" s="14" t="s">
        <v>18</v>
      </c>
      <c r="D40" s="15">
        <v>32</v>
      </c>
      <c r="E40" s="15">
        <v>25</v>
      </c>
      <c r="F40" s="15">
        <v>12</v>
      </c>
      <c r="G40" s="15">
        <v>17</v>
      </c>
      <c r="H40" s="15">
        <v>15</v>
      </c>
      <c r="I40" s="15">
        <v>19</v>
      </c>
      <c r="J40" s="15">
        <v>22</v>
      </c>
      <c r="K40" s="15">
        <v>28</v>
      </c>
      <c r="L40" s="15">
        <v>24</v>
      </c>
      <c r="M40" s="15">
        <v>27</v>
      </c>
      <c r="N40" s="15">
        <v>28</v>
      </c>
      <c r="O40" s="15">
        <v>19</v>
      </c>
      <c r="P40" s="15">
        <f t="shared" si="0"/>
        <v>268</v>
      </c>
      <c r="Q40" s="15">
        <f t="shared" si="1"/>
        <v>22</v>
      </c>
    </row>
    <row r="41" spans="2:17" x14ac:dyDescent="0.2">
      <c r="B41" s="45" t="s">
        <v>27</v>
      </c>
      <c r="C41" s="7" t="s">
        <v>15</v>
      </c>
      <c r="D41" s="8">
        <v>301</v>
      </c>
      <c r="E41" s="8">
        <v>301</v>
      </c>
      <c r="F41" s="8">
        <v>167</v>
      </c>
      <c r="G41" s="8">
        <v>120</v>
      </c>
      <c r="H41" s="8">
        <v>133</v>
      </c>
      <c r="I41" s="8">
        <v>119</v>
      </c>
      <c r="J41" s="8">
        <v>167</v>
      </c>
      <c r="K41" s="8">
        <v>161</v>
      </c>
      <c r="L41" s="8">
        <v>135</v>
      </c>
      <c r="M41" s="8">
        <v>103</v>
      </c>
      <c r="N41" s="8">
        <v>201</v>
      </c>
      <c r="O41" s="8">
        <v>285</v>
      </c>
      <c r="P41" s="8">
        <f t="shared" si="0"/>
        <v>2193</v>
      </c>
      <c r="Q41" s="8">
        <f t="shared" si="1"/>
        <v>183</v>
      </c>
    </row>
    <row r="42" spans="2:17" s="16" customFormat="1" x14ac:dyDescent="0.2">
      <c r="B42" s="46"/>
      <c r="C42" s="9" t="s">
        <v>16</v>
      </c>
      <c r="D42" s="10">
        <v>164</v>
      </c>
      <c r="E42" s="10">
        <v>238</v>
      </c>
      <c r="F42" s="10">
        <v>174</v>
      </c>
      <c r="G42" s="10">
        <v>133</v>
      </c>
      <c r="H42" s="10">
        <v>139</v>
      </c>
      <c r="I42" s="10">
        <v>189</v>
      </c>
      <c r="J42" s="10">
        <v>179</v>
      </c>
      <c r="K42" s="10">
        <v>128</v>
      </c>
      <c r="L42" s="10">
        <v>139</v>
      </c>
      <c r="M42" s="10">
        <v>106</v>
      </c>
      <c r="N42" s="10">
        <v>179</v>
      </c>
      <c r="O42" s="10">
        <v>232</v>
      </c>
      <c r="P42" s="10">
        <f t="shared" si="0"/>
        <v>2000</v>
      </c>
      <c r="Q42" s="10">
        <f t="shared" si="1"/>
        <v>167</v>
      </c>
    </row>
    <row r="43" spans="2:17" x14ac:dyDescent="0.2">
      <c r="B43" s="46"/>
      <c r="C43" s="12" t="s">
        <v>17</v>
      </c>
      <c r="D43" s="13">
        <v>40</v>
      </c>
      <c r="E43" s="13">
        <v>83</v>
      </c>
      <c r="F43" s="13">
        <v>43</v>
      </c>
      <c r="G43" s="13">
        <v>36</v>
      </c>
      <c r="H43" s="13">
        <v>52</v>
      </c>
      <c r="I43" s="13">
        <v>59</v>
      </c>
      <c r="J43" s="13">
        <v>38</v>
      </c>
      <c r="K43" s="13">
        <v>42</v>
      </c>
      <c r="L43" s="13">
        <v>58</v>
      </c>
      <c r="M43" s="13">
        <v>54</v>
      </c>
      <c r="N43" s="13">
        <v>69</v>
      </c>
      <c r="O43" s="13">
        <v>73</v>
      </c>
      <c r="P43" s="13">
        <f t="shared" si="0"/>
        <v>647</v>
      </c>
      <c r="Q43" s="13">
        <f t="shared" si="1"/>
        <v>54</v>
      </c>
    </row>
    <row r="44" spans="2:17" s="16" customFormat="1" x14ac:dyDescent="0.2">
      <c r="B44" s="47"/>
      <c r="C44" s="14" t="s">
        <v>18</v>
      </c>
      <c r="D44" s="15">
        <v>12</v>
      </c>
      <c r="E44" s="15">
        <v>24</v>
      </c>
      <c r="F44" s="15">
        <v>20</v>
      </c>
      <c r="G44" s="15">
        <v>12</v>
      </c>
      <c r="H44" s="15">
        <v>22</v>
      </c>
      <c r="I44" s="15">
        <v>24</v>
      </c>
      <c r="J44" s="15">
        <v>15</v>
      </c>
      <c r="K44" s="15">
        <v>25</v>
      </c>
      <c r="L44" s="15">
        <v>15</v>
      </c>
      <c r="M44" s="15">
        <v>22</v>
      </c>
      <c r="N44" s="15">
        <v>28</v>
      </c>
      <c r="O44" s="15">
        <v>33</v>
      </c>
      <c r="P44" s="15">
        <f t="shared" si="0"/>
        <v>252</v>
      </c>
      <c r="Q44" s="15">
        <f t="shared" si="1"/>
        <v>21</v>
      </c>
    </row>
    <row r="45" spans="2:17" x14ac:dyDescent="0.2">
      <c r="B45" s="45" t="s">
        <v>28</v>
      </c>
      <c r="C45" s="7" t="s">
        <v>15</v>
      </c>
      <c r="D45" s="8">
        <v>486</v>
      </c>
      <c r="E45" s="8">
        <v>190</v>
      </c>
      <c r="F45" s="8">
        <v>188</v>
      </c>
      <c r="G45" s="8">
        <v>125</v>
      </c>
      <c r="H45" s="8">
        <v>143</v>
      </c>
      <c r="I45" s="8">
        <v>130</v>
      </c>
      <c r="J45" s="8">
        <v>188</v>
      </c>
      <c r="K45" s="8">
        <v>227</v>
      </c>
      <c r="L45" s="8">
        <v>164</v>
      </c>
      <c r="M45" s="8">
        <v>163</v>
      </c>
      <c r="N45" s="8">
        <v>178</v>
      </c>
      <c r="O45" s="8">
        <v>422</v>
      </c>
      <c r="P45" s="8">
        <f t="shared" si="0"/>
        <v>2604</v>
      </c>
      <c r="Q45" s="8">
        <f t="shared" si="1"/>
        <v>217</v>
      </c>
    </row>
    <row r="46" spans="2:17" s="16" customFormat="1" x14ac:dyDescent="0.2">
      <c r="B46" s="46"/>
      <c r="C46" s="9" t="s">
        <v>16</v>
      </c>
      <c r="D46" s="10">
        <v>288</v>
      </c>
      <c r="E46" s="10">
        <v>126</v>
      </c>
      <c r="F46" s="10">
        <v>91</v>
      </c>
      <c r="G46" s="10">
        <v>97</v>
      </c>
      <c r="H46" s="10">
        <v>146</v>
      </c>
      <c r="I46" s="10">
        <v>145</v>
      </c>
      <c r="J46" s="10">
        <v>140</v>
      </c>
      <c r="K46" s="10">
        <v>132</v>
      </c>
      <c r="L46" s="10">
        <v>120</v>
      </c>
      <c r="M46" s="10">
        <v>142</v>
      </c>
      <c r="N46" s="10">
        <v>212</v>
      </c>
      <c r="O46" s="10">
        <v>284</v>
      </c>
      <c r="P46" s="10">
        <f t="shared" si="0"/>
        <v>1923</v>
      </c>
      <c r="Q46" s="10">
        <f t="shared" si="1"/>
        <v>160</v>
      </c>
    </row>
    <row r="47" spans="2:17" x14ac:dyDescent="0.2">
      <c r="B47" s="46"/>
      <c r="C47" s="12" t="s">
        <v>17</v>
      </c>
      <c r="D47" s="13">
        <v>49</v>
      </c>
      <c r="E47" s="13">
        <v>46</v>
      </c>
      <c r="F47" s="13">
        <v>53</v>
      </c>
      <c r="G47" s="13">
        <v>20</v>
      </c>
      <c r="H47" s="13">
        <v>57</v>
      </c>
      <c r="I47" s="13">
        <v>36</v>
      </c>
      <c r="J47" s="13">
        <v>38</v>
      </c>
      <c r="K47" s="13">
        <v>81</v>
      </c>
      <c r="L47" s="13">
        <v>59</v>
      </c>
      <c r="M47" s="13">
        <v>74</v>
      </c>
      <c r="N47" s="13">
        <v>82</v>
      </c>
      <c r="O47" s="13">
        <v>58</v>
      </c>
      <c r="P47" s="13">
        <f t="shared" si="0"/>
        <v>653</v>
      </c>
      <c r="Q47" s="13">
        <f t="shared" si="1"/>
        <v>54</v>
      </c>
    </row>
    <row r="48" spans="2:17" s="16" customFormat="1" x14ac:dyDescent="0.2">
      <c r="B48" s="47"/>
      <c r="C48" s="14" t="s">
        <v>18</v>
      </c>
      <c r="D48" s="15">
        <v>20</v>
      </c>
      <c r="E48" s="15">
        <v>21</v>
      </c>
      <c r="F48" s="15">
        <v>18</v>
      </c>
      <c r="G48" s="15">
        <v>5</v>
      </c>
      <c r="H48" s="15">
        <v>20</v>
      </c>
      <c r="I48" s="15">
        <v>13</v>
      </c>
      <c r="J48" s="15">
        <v>23</v>
      </c>
      <c r="K48" s="15">
        <v>22</v>
      </c>
      <c r="L48" s="15">
        <v>24</v>
      </c>
      <c r="M48" s="15">
        <v>14</v>
      </c>
      <c r="N48" s="15">
        <v>37</v>
      </c>
      <c r="O48" s="15">
        <v>44</v>
      </c>
      <c r="P48" s="15">
        <f t="shared" si="0"/>
        <v>261</v>
      </c>
      <c r="Q48" s="15">
        <f t="shared" si="1"/>
        <v>22</v>
      </c>
    </row>
    <row r="49" spans="2:17" x14ac:dyDescent="0.2">
      <c r="B49" s="45" t="s">
        <v>29</v>
      </c>
      <c r="C49" s="7" t="s">
        <v>15</v>
      </c>
      <c r="D49" s="8">
        <v>525</v>
      </c>
      <c r="E49" s="8">
        <v>300</v>
      </c>
      <c r="F49" s="8">
        <v>186</v>
      </c>
      <c r="G49" s="8">
        <v>181</v>
      </c>
      <c r="H49" s="8">
        <v>166</v>
      </c>
      <c r="I49" s="8">
        <v>193</v>
      </c>
      <c r="J49" s="8">
        <v>200</v>
      </c>
      <c r="K49" s="8">
        <v>169</v>
      </c>
      <c r="L49" s="8">
        <v>174</v>
      </c>
      <c r="M49" s="8">
        <v>188</v>
      </c>
      <c r="N49" s="8">
        <v>199</v>
      </c>
      <c r="O49" s="8">
        <v>254</v>
      </c>
      <c r="P49" s="8">
        <f t="shared" si="0"/>
        <v>2735</v>
      </c>
      <c r="Q49" s="8">
        <f t="shared" si="1"/>
        <v>228</v>
      </c>
    </row>
    <row r="50" spans="2:17" s="16" customFormat="1" x14ac:dyDescent="0.2">
      <c r="B50" s="46"/>
      <c r="C50" s="9" t="s">
        <v>16</v>
      </c>
      <c r="D50" s="10">
        <v>300</v>
      </c>
      <c r="E50" s="10">
        <v>240</v>
      </c>
      <c r="F50" s="10">
        <v>153</v>
      </c>
      <c r="G50" s="10">
        <v>119</v>
      </c>
      <c r="H50" s="10">
        <v>190</v>
      </c>
      <c r="I50" s="10">
        <v>217</v>
      </c>
      <c r="J50" s="10">
        <v>184</v>
      </c>
      <c r="K50" s="10">
        <v>199</v>
      </c>
      <c r="L50" s="10">
        <v>154</v>
      </c>
      <c r="M50" s="10">
        <v>171</v>
      </c>
      <c r="N50" s="10">
        <v>228</v>
      </c>
      <c r="O50" s="10">
        <v>350</v>
      </c>
      <c r="P50" s="10">
        <f t="shared" si="0"/>
        <v>2505</v>
      </c>
      <c r="Q50" s="10">
        <f t="shared" si="1"/>
        <v>209</v>
      </c>
    </row>
    <row r="51" spans="2:17" x14ac:dyDescent="0.2">
      <c r="B51" s="46"/>
      <c r="C51" s="12" t="s">
        <v>17</v>
      </c>
      <c r="D51" s="13">
        <v>52</v>
      </c>
      <c r="E51" s="13">
        <v>59</v>
      </c>
      <c r="F51" s="13">
        <v>54</v>
      </c>
      <c r="G51" s="13">
        <v>58</v>
      </c>
      <c r="H51" s="13">
        <v>58</v>
      </c>
      <c r="I51" s="13">
        <v>70</v>
      </c>
      <c r="J51" s="13">
        <v>71</v>
      </c>
      <c r="K51" s="13">
        <v>46</v>
      </c>
      <c r="L51" s="13">
        <v>67</v>
      </c>
      <c r="M51" s="13">
        <v>47</v>
      </c>
      <c r="N51" s="13">
        <v>55</v>
      </c>
      <c r="O51" s="13">
        <v>41</v>
      </c>
      <c r="P51" s="13">
        <f t="shared" si="0"/>
        <v>678</v>
      </c>
      <c r="Q51" s="13">
        <f t="shared" si="1"/>
        <v>57</v>
      </c>
    </row>
    <row r="52" spans="2:17" s="16" customFormat="1" x14ac:dyDescent="0.2">
      <c r="B52" s="47"/>
      <c r="C52" s="14" t="s">
        <v>18</v>
      </c>
      <c r="D52" s="15">
        <v>22</v>
      </c>
      <c r="E52" s="15">
        <v>20</v>
      </c>
      <c r="F52" s="15">
        <v>19</v>
      </c>
      <c r="G52" s="15">
        <v>13</v>
      </c>
      <c r="H52" s="15">
        <v>20</v>
      </c>
      <c r="I52" s="15">
        <v>14</v>
      </c>
      <c r="J52" s="15">
        <v>16</v>
      </c>
      <c r="K52" s="15">
        <v>28</v>
      </c>
      <c r="L52" s="15">
        <v>20</v>
      </c>
      <c r="M52" s="15">
        <v>23</v>
      </c>
      <c r="N52" s="15">
        <v>20</v>
      </c>
      <c r="O52" s="15">
        <v>22</v>
      </c>
      <c r="P52" s="15">
        <f t="shared" si="0"/>
        <v>237</v>
      </c>
      <c r="Q52" s="15">
        <f t="shared" si="1"/>
        <v>20</v>
      </c>
    </row>
    <row r="53" spans="2:17" x14ac:dyDescent="0.2">
      <c r="B53" s="45" t="s">
        <v>30</v>
      </c>
      <c r="C53" s="7" t="s">
        <v>15</v>
      </c>
      <c r="D53" s="8">
        <v>503</v>
      </c>
      <c r="E53" s="8">
        <v>215</v>
      </c>
      <c r="F53" s="8">
        <v>180</v>
      </c>
      <c r="G53" s="8">
        <v>162</v>
      </c>
      <c r="H53" s="8">
        <v>174</v>
      </c>
      <c r="I53" s="8">
        <v>337</v>
      </c>
      <c r="J53" s="8">
        <v>198</v>
      </c>
      <c r="K53" s="8">
        <v>342</v>
      </c>
      <c r="L53" s="8">
        <v>200</v>
      </c>
      <c r="M53" s="8">
        <v>271</v>
      </c>
      <c r="N53" s="8">
        <v>250</v>
      </c>
      <c r="O53" s="8">
        <v>323</v>
      </c>
      <c r="P53" s="8">
        <f t="shared" si="0"/>
        <v>3155</v>
      </c>
      <c r="Q53" s="8">
        <f t="shared" si="1"/>
        <v>263</v>
      </c>
    </row>
    <row r="54" spans="2:17" s="16" customFormat="1" x14ac:dyDescent="0.2">
      <c r="B54" s="46"/>
      <c r="C54" s="9" t="s">
        <v>16</v>
      </c>
      <c r="D54" s="10">
        <v>285</v>
      </c>
      <c r="E54" s="10">
        <v>179</v>
      </c>
      <c r="F54" s="10">
        <v>166</v>
      </c>
      <c r="G54" s="10">
        <v>146</v>
      </c>
      <c r="H54" s="10">
        <v>197</v>
      </c>
      <c r="I54" s="10">
        <v>226</v>
      </c>
      <c r="J54" s="10">
        <v>146</v>
      </c>
      <c r="K54" s="10">
        <v>150</v>
      </c>
      <c r="L54" s="10">
        <v>166</v>
      </c>
      <c r="M54" s="10">
        <v>222</v>
      </c>
      <c r="N54" s="10">
        <v>194</v>
      </c>
      <c r="O54" s="10">
        <v>240</v>
      </c>
      <c r="P54" s="10">
        <f t="shared" si="0"/>
        <v>2317</v>
      </c>
      <c r="Q54" s="10">
        <f t="shared" si="1"/>
        <v>193</v>
      </c>
    </row>
    <row r="55" spans="2:17" x14ac:dyDescent="0.2">
      <c r="B55" s="46"/>
      <c r="C55" s="12" t="s">
        <v>17</v>
      </c>
      <c r="D55" s="13">
        <v>46</v>
      </c>
      <c r="E55" s="13">
        <v>37</v>
      </c>
      <c r="F55" s="13">
        <v>37</v>
      </c>
      <c r="G55" s="13">
        <v>41</v>
      </c>
      <c r="H55" s="13">
        <v>28</v>
      </c>
      <c r="I55" s="13">
        <v>88</v>
      </c>
      <c r="J55" s="13">
        <v>42</v>
      </c>
      <c r="K55" s="13">
        <v>64</v>
      </c>
      <c r="L55" s="13">
        <v>60</v>
      </c>
      <c r="M55" s="13">
        <v>77</v>
      </c>
      <c r="N55" s="13">
        <v>90</v>
      </c>
      <c r="O55" s="13">
        <v>59</v>
      </c>
      <c r="P55" s="13">
        <f t="shared" si="0"/>
        <v>669</v>
      </c>
      <c r="Q55" s="13">
        <f t="shared" si="1"/>
        <v>56</v>
      </c>
    </row>
    <row r="56" spans="2:17" s="16" customFormat="1" x14ac:dyDescent="0.2">
      <c r="B56" s="47"/>
      <c r="C56" s="14" t="s">
        <v>18</v>
      </c>
      <c r="D56" s="15">
        <v>31</v>
      </c>
      <c r="E56" s="15">
        <v>22</v>
      </c>
      <c r="F56" s="15">
        <v>17</v>
      </c>
      <c r="G56" s="15">
        <v>26</v>
      </c>
      <c r="H56" s="15">
        <v>23</v>
      </c>
      <c r="I56" s="15">
        <v>28</v>
      </c>
      <c r="J56" s="15">
        <v>23</v>
      </c>
      <c r="K56" s="15">
        <v>22</v>
      </c>
      <c r="L56" s="15">
        <v>24</v>
      </c>
      <c r="M56" s="15">
        <v>23</v>
      </c>
      <c r="N56" s="15">
        <v>28</v>
      </c>
      <c r="O56" s="15">
        <v>19</v>
      </c>
      <c r="P56" s="15">
        <f t="shared" si="0"/>
        <v>286</v>
      </c>
      <c r="Q56" s="15">
        <f t="shared" si="1"/>
        <v>24</v>
      </c>
    </row>
    <row r="57" spans="2:17" x14ac:dyDescent="0.2">
      <c r="B57" s="45" t="s">
        <v>31</v>
      </c>
      <c r="C57" s="7" t="s">
        <v>15</v>
      </c>
      <c r="D57" s="8">
        <v>558</v>
      </c>
      <c r="E57" s="8">
        <v>233</v>
      </c>
      <c r="F57" s="8">
        <v>160</v>
      </c>
      <c r="G57" s="8">
        <v>162</v>
      </c>
      <c r="H57" s="8">
        <v>157</v>
      </c>
      <c r="I57" s="8">
        <v>182</v>
      </c>
      <c r="J57" s="8">
        <v>203</v>
      </c>
      <c r="K57" s="8">
        <v>198</v>
      </c>
      <c r="L57" s="8">
        <v>183</v>
      </c>
      <c r="M57" s="8">
        <v>166</v>
      </c>
      <c r="N57" s="8">
        <v>201</v>
      </c>
      <c r="O57" s="8">
        <v>316</v>
      </c>
      <c r="P57" s="8">
        <f t="shared" si="0"/>
        <v>2719</v>
      </c>
      <c r="Q57" s="8">
        <f t="shared" si="1"/>
        <v>227</v>
      </c>
    </row>
    <row r="58" spans="2:17" s="16" customFormat="1" x14ac:dyDescent="0.2">
      <c r="B58" s="46"/>
      <c r="C58" s="9" t="s">
        <v>16</v>
      </c>
      <c r="D58" s="10">
        <v>342</v>
      </c>
      <c r="E58" s="10">
        <v>140</v>
      </c>
      <c r="F58" s="10">
        <v>177</v>
      </c>
      <c r="G58" s="10">
        <v>142</v>
      </c>
      <c r="H58" s="10">
        <v>132</v>
      </c>
      <c r="I58" s="10">
        <v>123</v>
      </c>
      <c r="J58" s="10">
        <v>133</v>
      </c>
      <c r="K58" s="10">
        <v>163</v>
      </c>
      <c r="L58" s="10">
        <v>171</v>
      </c>
      <c r="M58" s="10">
        <v>125</v>
      </c>
      <c r="N58" s="10">
        <v>182</v>
      </c>
      <c r="O58" s="10">
        <v>232</v>
      </c>
      <c r="P58" s="10">
        <f t="shared" si="0"/>
        <v>2062</v>
      </c>
      <c r="Q58" s="10">
        <f t="shared" si="1"/>
        <v>172</v>
      </c>
    </row>
    <row r="59" spans="2:17" x14ac:dyDescent="0.2">
      <c r="B59" s="46"/>
      <c r="C59" s="12" t="s">
        <v>17</v>
      </c>
      <c r="D59" s="13">
        <v>87</v>
      </c>
      <c r="E59" s="13">
        <v>66</v>
      </c>
      <c r="F59" s="13">
        <v>60</v>
      </c>
      <c r="G59" s="13">
        <v>67</v>
      </c>
      <c r="H59" s="13">
        <v>75</v>
      </c>
      <c r="I59" s="13">
        <v>78</v>
      </c>
      <c r="J59" s="13">
        <v>61</v>
      </c>
      <c r="K59" s="13">
        <v>52</v>
      </c>
      <c r="L59" s="13">
        <v>75</v>
      </c>
      <c r="M59" s="13">
        <v>94</v>
      </c>
      <c r="N59" s="13">
        <v>71</v>
      </c>
      <c r="O59" s="13">
        <v>52</v>
      </c>
      <c r="P59" s="13">
        <f t="shared" si="0"/>
        <v>838</v>
      </c>
      <c r="Q59" s="13">
        <f t="shared" si="1"/>
        <v>70</v>
      </c>
    </row>
    <row r="60" spans="2:17" s="16" customFormat="1" x14ac:dyDescent="0.2">
      <c r="B60" s="47"/>
      <c r="C60" s="14" t="s">
        <v>18</v>
      </c>
      <c r="D60" s="15">
        <v>16</v>
      </c>
      <c r="E60" s="15">
        <v>18</v>
      </c>
      <c r="F60" s="15">
        <v>13</v>
      </c>
      <c r="G60" s="15">
        <v>19</v>
      </c>
      <c r="H60" s="15">
        <v>17</v>
      </c>
      <c r="I60" s="15">
        <v>17</v>
      </c>
      <c r="J60" s="15">
        <v>20</v>
      </c>
      <c r="K60" s="15">
        <v>30</v>
      </c>
      <c r="L60" s="15">
        <v>22</v>
      </c>
      <c r="M60" s="15">
        <v>33</v>
      </c>
      <c r="N60" s="15">
        <v>32</v>
      </c>
      <c r="O60" s="15">
        <v>15</v>
      </c>
      <c r="P60" s="15">
        <f t="shared" si="0"/>
        <v>252</v>
      </c>
      <c r="Q60" s="15">
        <f t="shared" si="1"/>
        <v>21</v>
      </c>
    </row>
    <row r="61" spans="2:17" x14ac:dyDescent="0.2">
      <c r="B61" s="45" t="s">
        <v>32</v>
      </c>
      <c r="C61" s="7" t="s">
        <v>15</v>
      </c>
      <c r="D61" s="8">
        <v>550</v>
      </c>
      <c r="E61" s="8">
        <v>168</v>
      </c>
      <c r="F61" s="8">
        <v>140</v>
      </c>
      <c r="G61" s="8">
        <v>169</v>
      </c>
      <c r="H61" s="8">
        <v>188</v>
      </c>
      <c r="I61" s="8">
        <v>149</v>
      </c>
      <c r="J61" s="8">
        <v>195</v>
      </c>
      <c r="K61" s="8">
        <v>228</v>
      </c>
      <c r="L61" s="8">
        <v>169</v>
      </c>
      <c r="M61" s="8">
        <v>232</v>
      </c>
      <c r="N61" s="8">
        <v>200</v>
      </c>
      <c r="O61" s="8">
        <v>411</v>
      </c>
      <c r="P61" s="8">
        <f t="shared" si="0"/>
        <v>2799</v>
      </c>
      <c r="Q61" s="8">
        <f t="shared" si="1"/>
        <v>233</v>
      </c>
    </row>
    <row r="62" spans="2:17" s="16" customFormat="1" x14ac:dyDescent="0.2">
      <c r="B62" s="46"/>
      <c r="C62" s="9" t="s">
        <v>16</v>
      </c>
      <c r="D62" s="10">
        <v>255</v>
      </c>
      <c r="E62" s="10">
        <v>205</v>
      </c>
      <c r="F62" s="10">
        <v>155</v>
      </c>
      <c r="G62" s="10">
        <v>138</v>
      </c>
      <c r="H62" s="10">
        <v>176</v>
      </c>
      <c r="I62" s="10">
        <v>140</v>
      </c>
      <c r="J62" s="10">
        <v>140</v>
      </c>
      <c r="K62" s="10">
        <v>186</v>
      </c>
      <c r="L62" s="10">
        <v>169</v>
      </c>
      <c r="M62" s="10">
        <v>217</v>
      </c>
      <c r="N62" s="10">
        <v>173</v>
      </c>
      <c r="O62" s="10">
        <v>361</v>
      </c>
      <c r="P62" s="10">
        <f t="shared" si="0"/>
        <v>2315</v>
      </c>
      <c r="Q62" s="10">
        <f t="shared" si="1"/>
        <v>193</v>
      </c>
    </row>
    <row r="63" spans="2:17" x14ac:dyDescent="0.2">
      <c r="B63" s="46"/>
      <c r="C63" s="12" t="s">
        <v>17</v>
      </c>
      <c r="D63" s="13">
        <v>74</v>
      </c>
      <c r="E63" s="13">
        <v>65</v>
      </c>
      <c r="F63" s="13">
        <v>55</v>
      </c>
      <c r="G63" s="13">
        <v>68</v>
      </c>
      <c r="H63" s="13">
        <v>79</v>
      </c>
      <c r="I63" s="13">
        <v>88</v>
      </c>
      <c r="J63" s="13">
        <v>75</v>
      </c>
      <c r="K63" s="13">
        <v>93</v>
      </c>
      <c r="L63" s="13">
        <v>58</v>
      </c>
      <c r="M63" s="13">
        <v>93</v>
      </c>
      <c r="N63" s="13">
        <v>90</v>
      </c>
      <c r="O63" s="13">
        <v>63</v>
      </c>
      <c r="P63" s="13">
        <f t="shared" si="0"/>
        <v>901</v>
      </c>
      <c r="Q63" s="13">
        <f t="shared" si="1"/>
        <v>75</v>
      </c>
    </row>
    <row r="64" spans="2:17" s="16" customFormat="1" x14ac:dyDescent="0.2">
      <c r="B64" s="47"/>
      <c r="C64" s="14" t="s">
        <v>18</v>
      </c>
      <c r="D64" s="15">
        <v>17</v>
      </c>
      <c r="E64" s="15">
        <v>21</v>
      </c>
      <c r="F64" s="15">
        <v>20</v>
      </c>
      <c r="G64" s="15">
        <v>30</v>
      </c>
      <c r="H64" s="15">
        <v>19</v>
      </c>
      <c r="I64" s="15">
        <v>14</v>
      </c>
      <c r="J64" s="15">
        <v>21</v>
      </c>
      <c r="K64" s="15">
        <v>26</v>
      </c>
      <c r="L64" s="15">
        <v>29</v>
      </c>
      <c r="M64" s="15">
        <v>34</v>
      </c>
      <c r="N64" s="15">
        <v>24</v>
      </c>
      <c r="O64" s="15">
        <v>15</v>
      </c>
      <c r="P64" s="15">
        <f t="shared" si="0"/>
        <v>270</v>
      </c>
      <c r="Q64" s="15">
        <f t="shared" si="1"/>
        <v>23</v>
      </c>
    </row>
    <row r="65" spans="2:17" x14ac:dyDescent="0.2">
      <c r="B65" s="45" t="s">
        <v>33</v>
      </c>
      <c r="C65" s="7" t="s">
        <v>15</v>
      </c>
      <c r="D65" s="8">
        <v>456</v>
      </c>
      <c r="E65" s="8">
        <v>265</v>
      </c>
      <c r="F65" s="8">
        <v>635</v>
      </c>
      <c r="G65" s="8">
        <v>274</v>
      </c>
      <c r="H65" s="8">
        <v>336</v>
      </c>
      <c r="I65" s="8">
        <v>415</v>
      </c>
      <c r="J65" s="8">
        <v>721</v>
      </c>
      <c r="K65" s="8">
        <v>280</v>
      </c>
      <c r="L65" s="8">
        <v>275</v>
      </c>
      <c r="M65" s="8">
        <v>296</v>
      </c>
      <c r="N65" s="8">
        <v>327</v>
      </c>
      <c r="O65" s="8">
        <v>644</v>
      </c>
      <c r="P65" s="8">
        <f t="shared" si="0"/>
        <v>4924</v>
      </c>
      <c r="Q65" s="8">
        <f t="shared" si="1"/>
        <v>410</v>
      </c>
    </row>
    <row r="66" spans="2:17" s="16" customFormat="1" x14ac:dyDescent="0.2">
      <c r="B66" s="46"/>
      <c r="C66" s="9" t="s">
        <v>16</v>
      </c>
      <c r="D66" s="10">
        <v>296</v>
      </c>
      <c r="E66" s="10">
        <v>193</v>
      </c>
      <c r="F66" s="10">
        <v>163</v>
      </c>
      <c r="G66" s="10">
        <v>166</v>
      </c>
      <c r="H66" s="10">
        <v>160</v>
      </c>
      <c r="I66" s="10">
        <v>196</v>
      </c>
      <c r="J66" s="10">
        <v>181</v>
      </c>
      <c r="K66" s="10">
        <v>160</v>
      </c>
      <c r="L66" s="10">
        <v>195</v>
      </c>
      <c r="M66" s="10">
        <v>187</v>
      </c>
      <c r="N66" s="10">
        <v>213</v>
      </c>
      <c r="O66" s="10">
        <v>448</v>
      </c>
      <c r="P66" s="10">
        <f t="shared" si="0"/>
        <v>2558</v>
      </c>
      <c r="Q66" s="10">
        <f t="shared" si="1"/>
        <v>213</v>
      </c>
    </row>
    <row r="67" spans="2:17" x14ac:dyDescent="0.2">
      <c r="B67" s="46"/>
      <c r="C67" s="12" t="s">
        <v>17</v>
      </c>
      <c r="D67" s="13">
        <v>66</v>
      </c>
      <c r="E67" s="13">
        <v>75</v>
      </c>
      <c r="F67" s="13">
        <v>72</v>
      </c>
      <c r="G67" s="13">
        <v>41</v>
      </c>
      <c r="H67" s="13">
        <v>84</v>
      </c>
      <c r="I67" s="13">
        <v>65</v>
      </c>
      <c r="J67" s="13">
        <v>76</v>
      </c>
      <c r="K67" s="13">
        <v>61</v>
      </c>
      <c r="L67" s="13">
        <v>83</v>
      </c>
      <c r="M67" s="13">
        <v>91</v>
      </c>
      <c r="N67" s="13">
        <v>80</v>
      </c>
      <c r="O67" s="13">
        <v>88</v>
      </c>
      <c r="P67" s="13">
        <f t="shared" si="0"/>
        <v>882</v>
      </c>
      <c r="Q67" s="13">
        <f t="shared" si="1"/>
        <v>74</v>
      </c>
    </row>
    <row r="68" spans="2:17" s="16" customFormat="1" x14ac:dyDescent="0.2">
      <c r="B68" s="47"/>
      <c r="C68" s="14" t="s">
        <v>18</v>
      </c>
      <c r="D68" s="15">
        <v>25</v>
      </c>
      <c r="E68" s="15">
        <v>15</v>
      </c>
      <c r="F68" s="15">
        <v>29</v>
      </c>
      <c r="G68" s="15">
        <v>16</v>
      </c>
      <c r="H68" s="15">
        <v>22</v>
      </c>
      <c r="I68" s="15">
        <v>22</v>
      </c>
      <c r="J68" s="15">
        <v>19</v>
      </c>
      <c r="K68" s="15">
        <v>30</v>
      </c>
      <c r="L68" s="15">
        <v>25</v>
      </c>
      <c r="M68" s="15">
        <v>35</v>
      </c>
      <c r="N68" s="15">
        <v>19</v>
      </c>
      <c r="O68" s="15">
        <v>24</v>
      </c>
      <c r="P68" s="15">
        <f t="shared" si="0"/>
        <v>281</v>
      </c>
      <c r="Q68" s="15">
        <f t="shared" si="1"/>
        <v>23</v>
      </c>
    </row>
    <row r="69" spans="2:17" x14ac:dyDescent="0.2">
      <c r="B69" s="45" t="s">
        <v>34</v>
      </c>
      <c r="C69" s="7" t="s">
        <v>15</v>
      </c>
      <c r="D69" s="8">
        <v>688</v>
      </c>
      <c r="E69" s="8">
        <v>430</v>
      </c>
      <c r="F69" s="8">
        <v>348</v>
      </c>
      <c r="G69" s="8">
        <v>395</v>
      </c>
      <c r="H69" s="8">
        <v>403</v>
      </c>
      <c r="I69" s="8">
        <v>348</v>
      </c>
      <c r="J69" s="8">
        <v>658</v>
      </c>
      <c r="K69" s="8">
        <v>475</v>
      </c>
      <c r="L69" s="8">
        <v>503</v>
      </c>
      <c r="M69" s="8">
        <v>365</v>
      </c>
      <c r="N69" s="8">
        <v>376</v>
      </c>
      <c r="O69" s="8">
        <v>991</v>
      </c>
      <c r="P69" s="8">
        <f t="shared" si="0"/>
        <v>5980</v>
      </c>
      <c r="Q69" s="8">
        <f t="shared" si="1"/>
        <v>498</v>
      </c>
    </row>
    <row r="70" spans="2:17" s="16" customFormat="1" x14ac:dyDescent="0.2">
      <c r="B70" s="46"/>
      <c r="C70" s="9" t="s">
        <v>16</v>
      </c>
      <c r="D70" s="10">
        <v>299</v>
      </c>
      <c r="E70" s="10">
        <v>352</v>
      </c>
      <c r="F70" s="10">
        <v>182</v>
      </c>
      <c r="G70" s="10">
        <v>197</v>
      </c>
      <c r="H70" s="10">
        <v>144</v>
      </c>
      <c r="I70" s="10">
        <v>166</v>
      </c>
      <c r="J70" s="10">
        <v>206</v>
      </c>
      <c r="K70" s="10">
        <v>199</v>
      </c>
      <c r="L70" s="10">
        <v>264</v>
      </c>
      <c r="M70" s="10">
        <v>218</v>
      </c>
      <c r="N70" s="10">
        <v>248</v>
      </c>
      <c r="O70" s="10">
        <v>493</v>
      </c>
      <c r="P70" s="10">
        <f t="shared" ref="P70:P133" si="2">SUM(D70:O70)</f>
        <v>2968</v>
      </c>
      <c r="Q70" s="10">
        <f t="shared" si="1"/>
        <v>247</v>
      </c>
    </row>
    <row r="71" spans="2:17" x14ac:dyDescent="0.2">
      <c r="B71" s="46"/>
      <c r="C71" s="12" t="s">
        <v>17</v>
      </c>
      <c r="D71" s="13">
        <v>64</v>
      </c>
      <c r="E71" s="13">
        <v>88</v>
      </c>
      <c r="F71" s="13">
        <v>77</v>
      </c>
      <c r="G71" s="13">
        <v>78</v>
      </c>
      <c r="H71" s="13">
        <v>78</v>
      </c>
      <c r="I71" s="13">
        <v>91</v>
      </c>
      <c r="J71" s="13">
        <v>76</v>
      </c>
      <c r="K71" s="13">
        <v>90</v>
      </c>
      <c r="L71" s="13">
        <v>115</v>
      </c>
      <c r="M71" s="13">
        <v>102</v>
      </c>
      <c r="N71" s="13">
        <v>102</v>
      </c>
      <c r="O71" s="13">
        <v>101</v>
      </c>
      <c r="P71" s="13">
        <f t="shared" si="2"/>
        <v>1062</v>
      </c>
      <c r="Q71" s="13">
        <f t="shared" si="1"/>
        <v>89</v>
      </c>
    </row>
    <row r="72" spans="2:17" s="16" customFormat="1" x14ac:dyDescent="0.2">
      <c r="B72" s="47"/>
      <c r="C72" s="14" t="s">
        <v>18</v>
      </c>
      <c r="D72" s="15">
        <v>19</v>
      </c>
      <c r="E72" s="15">
        <v>25</v>
      </c>
      <c r="F72" s="15">
        <v>26</v>
      </c>
      <c r="G72" s="15">
        <v>22</v>
      </c>
      <c r="H72" s="15">
        <v>21</v>
      </c>
      <c r="I72" s="15">
        <v>21</v>
      </c>
      <c r="J72" s="15">
        <v>19</v>
      </c>
      <c r="K72" s="15">
        <v>29</v>
      </c>
      <c r="L72" s="15">
        <v>28</v>
      </c>
      <c r="M72" s="15">
        <v>27</v>
      </c>
      <c r="N72" s="15">
        <v>23</v>
      </c>
      <c r="O72" s="15">
        <v>27</v>
      </c>
      <c r="P72" s="15">
        <f t="shared" si="2"/>
        <v>287</v>
      </c>
      <c r="Q72" s="15">
        <f t="shared" si="1"/>
        <v>24</v>
      </c>
    </row>
    <row r="73" spans="2:17" x14ac:dyDescent="0.2">
      <c r="B73" s="45" t="s">
        <v>35</v>
      </c>
      <c r="C73" s="7" t="s">
        <v>15</v>
      </c>
      <c r="D73" s="8">
        <v>803</v>
      </c>
      <c r="E73" s="8">
        <v>452</v>
      </c>
      <c r="F73" s="8">
        <v>310</v>
      </c>
      <c r="G73" s="8">
        <v>429</v>
      </c>
      <c r="H73" s="8">
        <v>561</v>
      </c>
      <c r="I73" s="8">
        <v>415</v>
      </c>
      <c r="J73" s="8">
        <v>445</v>
      </c>
      <c r="K73" s="8">
        <v>575</v>
      </c>
      <c r="L73" s="8">
        <v>465</v>
      </c>
      <c r="M73" s="8">
        <v>415</v>
      </c>
      <c r="N73" s="8">
        <v>393</v>
      </c>
      <c r="O73" s="8">
        <v>917</v>
      </c>
      <c r="P73" s="8">
        <f t="shared" si="2"/>
        <v>6180</v>
      </c>
      <c r="Q73" s="8">
        <f t="shared" si="1"/>
        <v>515</v>
      </c>
    </row>
    <row r="74" spans="2:17" s="16" customFormat="1" x14ac:dyDescent="0.2">
      <c r="B74" s="46"/>
      <c r="C74" s="9" t="s">
        <v>16</v>
      </c>
      <c r="D74" s="10">
        <v>318</v>
      </c>
      <c r="E74" s="10">
        <v>211</v>
      </c>
      <c r="F74" s="10">
        <v>226</v>
      </c>
      <c r="G74" s="10">
        <v>226</v>
      </c>
      <c r="H74" s="10">
        <v>260</v>
      </c>
      <c r="I74" s="10">
        <v>214</v>
      </c>
      <c r="J74" s="10">
        <v>266</v>
      </c>
      <c r="K74" s="10">
        <v>227</v>
      </c>
      <c r="L74" s="10">
        <v>284</v>
      </c>
      <c r="M74" s="10">
        <v>278</v>
      </c>
      <c r="N74" s="10">
        <v>296</v>
      </c>
      <c r="O74" s="10">
        <v>512</v>
      </c>
      <c r="P74" s="10">
        <f t="shared" si="2"/>
        <v>3318</v>
      </c>
      <c r="Q74" s="10">
        <f t="shared" ref="Q74:Q137" si="3">ROUND(P74/12,0)</f>
        <v>277</v>
      </c>
    </row>
    <row r="75" spans="2:17" x14ac:dyDescent="0.2">
      <c r="B75" s="46"/>
      <c r="C75" s="12" t="s">
        <v>17</v>
      </c>
      <c r="D75" s="13">
        <v>99</v>
      </c>
      <c r="E75" s="13">
        <v>90</v>
      </c>
      <c r="F75" s="13">
        <v>92</v>
      </c>
      <c r="G75" s="13">
        <v>104</v>
      </c>
      <c r="H75" s="13">
        <v>101</v>
      </c>
      <c r="I75" s="13">
        <v>91</v>
      </c>
      <c r="J75" s="13">
        <v>102</v>
      </c>
      <c r="K75" s="13">
        <v>94</v>
      </c>
      <c r="L75" s="13">
        <v>103</v>
      </c>
      <c r="M75" s="13">
        <v>108</v>
      </c>
      <c r="N75" s="13">
        <v>115</v>
      </c>
      <c r="O75" s="13">
        <v>109</v>
      </c>
      <c r="P75" s="13">
        <f t="shared" si="2"/>
        <v>1208</v>
      </c>
      <c r="Q75" s="13">
        <f t="shared" si="3"/>
        <v>101</v>
      </c>
    </row>
    <row r="76" spans="2:17" s="16" customFormat="1" x14ac:dyDescent="0.2">
      <c r="B76" s="47"/>
      <c r="C76" s="14" t="s">
        <v>18</v>
      </c>
      <c r="D76" s="15">
        <v>25</v>
      </c>
      <c r="E76" s="15">
        <v>28</v>
      </c>
      <c r="F76" s="15">
        <v>19</v>
      </c>
      <c r="G76" s="15">
        <v>15</v>
      </c>
      <c r="H76" s="15">
        <v>14</v>
      </c>
      <c r="I76" s="15">
        <v>21</v>
      </c>
      <c r="J76" s="15">
        <v>17</v>
      </c>
      <c r="K76" s="15">
        <v>19</v>
      </c>
      <c r="L76" s="15">
        <v>26</v>
      </c>
      <c r="M76" s="15">
        <v>25</v>
      </c>
      <c r="N76" s="15">
        <v>30</v>
      </c>
      <c r="O76" s="15">
        <v>28</v>
      </c>
      <c r="P76" s="15">
        <f t="shared" si="2"/>
        <v>267</v>
      </c>
      <c r="Q76" s="15">
        <f t="shared" si="3"/>
        <v>22</v>
      </c>
    </row>
    <row r="77" spans="2:17" x14ac:dyDescent="0.2">
      <c r="B77" s="45" t="s">
        <v>36</v>
      </c>
      <c r="C77" s="7" t="s">
        <v>15</v>
      </c>
      <c r="D77" s="8">
        <v>977</v>
      </c>
      <c r="E77" s="8">
        <v>623</v>
      </c>
      <c r="F77" s="8">
        <v>427</v>
      </c>
      <c r="G77" s="8">
        <v>428</v>
      </c>
      <c r="H77" s="8">
        <v>486</v>
      </c>
      <c r="I77" s="8">
        <v>416</v>
      </c>
      <c r="J77" s="8">
        <v>505</v>
      </c>
      <c r="K77" s="8">
        <v>610</v>
      </c>
      <c r="L77" s="8">
        <v>515</v>
      </c>
      <c r="M77" s="8">
        <v>339</v>
      </c>
      <c r="N77" s="8">
        <v>392</v>
      </c>
      <c r="O77" s="8">
        <v>943</v>
      </c>
      <c r="P77" s="8">
        <f t="shared" si="2"/>
        <v>6661</v>
      </c>
      <c r="Q77" s="8">
        <f t="shared" si="3"/>
        <v>555</v>
      </c>
    </row>
    <row r="78" spans="2:17" s="16" customFormat="1" x14ac:dyDescent="0.2">
      <c r="B78" s="46"/>
      <c r="C78" s="9" t="s">
        <v>16</v>
      </c>
      <c r="D78" s="10">
        <v>417</v>
      </c>
      <c r="E78" s="10">
        <v>292</v>
      </c>
      <c r="F78" s="10">
        <v>208</v>
      </c>
      <c r="G78" s="10">
        <v>279</v>
      </c>
      <c r="H78" s="10">
        <v>345</v>
      </c>
      <c r="I78" s="10">
        <v>225</v>
      </c>
      <c r="J78" s="10">
        <v>304</v>
      </c>
      <c r="K78" s="10">
        <v>297</v>
      </c>
      <c r="L78" s="10">
        <v>253</v>
      </c>
      <c r="M78" s="10">
        <v>310</v>
      </c>
      <c r="N78" s="10">
        <v>308</v>
      </c>
      <c r="O78" s="10">
        <v>591</v>
      </c>
      <c r="P78" s="10">
        <f t="shared" si="2"/>
        <v>3829</v>
      </c>
      <c r="Q78" s="10">
        <f t="shared" si="3"/>
        <v>319</v>
      </c>
    </row>
    <row r="79" spans="2:17" x14ac:dyDescent="0.2">
      <c r="B79" s="46"/>
      <c r="C79" s="12" t="s">
        <v>17</v>
      </c>
      <c r="D79" s="13">
        <v>121</v>
      </c>
      <c r="E79" s="13">
        <v>122</v>
      </c>
      <c r="F79" s="13">
        <v>94</v>
      </c>
      <c r="G79" s="13">
        <v>107</v>
      </c>
      <c r="H79" s="13">
        <v>118</v>
      </c>
      <c r="I79" s="13">
        <v>98</v>
      </c>
      <c r="J79" s="13">
        <v>113</v>
      </c>
      <c r="K79" s="13">
        <v>139</v>
      </c>
      <c r="L79" s="13">
        <v>119</v>
      </c>
      <c r="M79" s="13">
        <v>110</v>
      </c>
      <c r="N79" s="13">
        <v>136</v>
      </c>
      <c r="O79" s="13">
        <v>124</v>
      </c>
      <c r="P79" s="13">
        <f t="shared" si="2"/>
        <v>1401</v>
      </c>
      <c r="Q79" s="13">
        <f t="shared" si="3"/>
        <v>117</v>
      </c>
    </row>
    <row r="80" spans="2:17" s="16" customFormat="1" x14ac:dyDescent="0.2">
      <c r="B80" s="47"/>
      <c r="C80" s="14" t="s">
        <v>18</v>
      </c>
      <c r="D80" s="15">
        <v>22</v>
      </c>
      <c r="E80" s="15">
        <v>22</v>
      </c>
      <c r="F80" s="15">
        <v>24</v>
      </c>
      <c r="G80" s="15">
        <v>24</v>
      </c>
      <c r="H80" s="15">
        <v>20</v>
      </c>
      <c r="I80" s="15">
        <v>19</v>
      </c>
      <c r="J80" s="15">
        <v>22</v>
      </c>
      <c r="K80" s="15">
        <v>24</v>
      </c>
      <c r="L80" s="15">
        <v>32</v>
      </c>
      <c r="M80" s="15">
        <v>27</v>
      </c>
      <c r="N80" s="15">
        <v>25</v>
      </c>
      <c r="O80" s="15">
        <v>25</v>
      </c>
      <c r="P80" s="15">
        <f t="shared" si="2"/>
        <v>286</v>
      </c>
      <c r="Q80" s="15">
        <f t="shared" si="3"/>
        <v>24</v>
      </c>
    </row>
    <row r="81" spans="2:17" x14ac:dyDescent="0.2">
      <c r="B81" s="45" t="s">
        <v>37</v>
      </c>
      <c r="C81" s="7" t="s">
        <v>15</v>
      </c>
      <c r="D81" s="8">
        <v>805</v>
      </c>
      <c r="E81" s="8">
        <v>509</v>
      </c>
      <c r="F81" s="8">
        <v>506</v>
      </c>
      <c r="G81" s="8">
        <v>578</v>
      </c>
      <c r="H81" s="8">
        <v>542</v>
      </c>
      <c r="I81" s="8">
        <v>396</v>
      </c>
      <c r="J81" s="8">
        <v>517</v>
      </c>
      <c r="K81" s="8">
        <v>450</v>
      </c>
      <c r="L81" s="8">
        <v>524</v>
      </c>
      <c r="M81" s="8">
        <v>550</v>
      </c>
      <c r="N81" s="8">
        <v>408</v>
      </c>
      <c r="O81" s="8">
        <v>952</v>
      </c>
      <c r="P81" s="8">
        <f t="shared" si="2"/>
        <v>6737</v>
      </c>
      <c r="Q81" s="8">
        <f t="shared" si="3"/>
        <v>561</v>
      </c>
    </row>
    <row r="82" spans="2:17" s="16" customFormat="1" x14ac:dyDescent="0.2">
      <c r="B82" s="46"/>
      <c r="C82" s="9" t="s">
        <v>16</v>
      </c>
      <c r="D82" s="10">
        <v>378</v>
      </c>
      <c r="E82" s="10">
        <v>292</v>
      </c>
      <c r="F82" s="10">
        <v>254</v>
      </c>
      <c r="G82" s="10">
        <v>262</v>
      </c>
      <c r="H82" s="10">
        <v>283</v>
      </c>
      <c r="I82" s="10">
        <v>276</v>
      </c>
      <c r="J82" s="10">
        <v>363</v>
      </c>
      <c r="K82" s="10">
        <v>311</v>
      </c>
      <c r="L82" s="10">
        <v>302</v>
      </c>
      <c r="M82" s="10">
        <v>204</v>
      </c>
      <c r="N82" s="10">
        <v>318</v>
      </c>
      <c r="O82" s="10">
        <v>592</v>
      </c>
      <c r="P82" s="10">
        <f t="shared" si="2"/>
        <v>3835</v>
      </c>
      <c r="Q82" s="10">
        <f t="shared" si="3"/>
        <v>320</v>
      </c>
    </row>
    <row r="83" spans="2:17" x14ac:dyDescent="0.2">
      <c r="B83" s="46"/>
      <c r="C83" s="12" t="s">
        <v>17</v>
      </c>
      <c r="D83" s="13">
        <v>129</v>
      </c>
      <c r="E83" s="13">
        <v>119</v>
      </c>
      <c r="F83" s="13">
        <v>100</v>
      </c>
      <c r="G83" s="13">
        <v>112</v>
      </c>
      <c r="H83" s="13">
        <v>134</v>
      </c>
      <c r="I83" s="13">
        <v>109</v>
      </c>
      <c r="J83" s="13">
        <v>162</v>
      </c>
      <c r="K83" s="13">
        <v>126</v>
      </c>
      <c r="L83" s="13">
        <v>128</v>
      </c>
      <c r="M83" s="13">
        <v>135</v>
      </c>
      <c r="N83" s="13">
        <v>103</v>
      </c>
      <c r="O83" s="13">
        <v>109</v>
      </c>
      <c r="P83" s="13">
        <f t="shared" si="2"/>
        <v>1466</v>
      </c>
      <c r="Q83" s="13">
        <f t="shared" si="3"/>
        <v>122</v>
      </c>
    </row>
    <row r="84" spans="2:17" s="16" customFormat="1" x14ac:dyDescent="0.2">
      <c r="B84" s="47"/>
      <c r="C84" s="14" t="s">
        <v>18</v>
      </c>
      <c r="D84" s="15">
        <v>18</v>
      </c>
      <c r="E84" s="15">
        <v>16</v>
      </c>
      <c r="F84" s="15">
        <v>21</v>
      </c>
      <c r="G84" s="15">
        <v>32</v>
      </c>
      <c r="H84" s="15">
        <v>29</v>
      </c>
      <c r="I84" s="15">
        <v>15</v>
      </c>
      <c r="J84" s="15">
        <v>36</v>
      </c>
      <c r="K84" s="15">
        <v>26</v>
      </c>
      <c r="L84" s="15">
        <v>34</v>
      </c>
      <c r="M84" s="15">
        <v>36</v>
      </c>
      <c r="N84" s="15">
        <v>33</v>
      </c>
      <c r="O84" s="15">
        <v>28</v>
      </c>
      <c r="P84" s="15">
        <f t="shared" si="2"/>
        <v>324</v>
      </c>
      <c r="Q84" s="15">
        <f t="shared" si="3"/>
        <v>27</v>
      </c>
    </row>
    <row r="85" spans="2:17" x14ac:dyDescent="0.2">
      <c r="B85" s="45" t="s">
        <v>38</v>
      </c>
      <c r="C85" s="7" t="s">
        <v>15</v>
      </c>
      <c r="D85" s="8">
        <v>933</v>
      </c>
      <c r="E85" s="8">
        <v>565</v>
      </c>
      <c r="F85" s="8">
        <v>409</v>
      </c>
      <c r="G85" s="8">
        <v>434</v>
      </c>
      <c r="H85" s="8">
        <v>524</v>
      </c>
      <c r="I85" s="8">
        <v>440</v>
      </c>
      <c r="J85" s="8">
        <v>429</v>
      </c>
      <c r="K85" s="8">
        <v>534</v>
      </c>
      <c r="L85" s="8">
        <v>510</v>
      </c>
      <c r="M85" s="8">
        <v>348</v>
      </c>
      <c r="N85" s="8">
        <v>322</v>
      </c>
      <c r="O85" s="8">
        <v>789</v>
      </c>
      <c r="P85" s="8">
        <f t="shared" si="2"/>
        <v>6237</v>
      </c>
      <c r="Q85" s="8">
        <f t="shared" si="3"/>
        <v>520</v>
      </c>
    </row>
    <row r="86" spans="2:17" s="16" customFormat="1" x14ac:dyDescent="0.2">
      <c r="B86" s="46"/>
      <c r="C86" s="9" t="s">
        <v>16</v>
      </c>
      <c r="D86" s="10">
        <v>438</v>
      </c>
      <c r="E86" s="10">
        <v>327</v>
      </c>
      <c r="F86" s="10">
        <v>271</v>
      </c>
      <c r="G86" s="10">
        <v>366</v>
      </c>
      <c r="H86" s="10">
        <v>294</v>
      </c>
      <c r="I86" s="10">
        <v>321</v>
      </c>
      <c r="J86" s="10">
        <v>373</v>
      </c>
      <c r="K86" s="10">
        <v>350</v>
      </c>
      <c r="L86" s="10">
        <v>416</v>
      </c>
      <c r="M86" s="10">
        <v>293</v>
      </c>
      <c r="N86" s="10">
        <v>287</v>
      </c>
      <c r="O86" s="10">
        <v>691</v>
      </c>
      <c r="P86" s="10">
        <f t="shared" si="2"/>
        <v>4427</v>
      </c>
      <c r="Q86" s="10">
        <f t="shared" si="3"/>
        <v>369</v>
      </c>
    </row>
    <row r="87" spans="2:17" x14ac:dyDescent="0.2">
      <c r="B87" s="46"/>
      <c r="C87" s="12" t="s">
        <v>17</v>
      </c>
      <c r="D87" s="13">
        <v>144</v>
      </c>
      <c r="E87" s="13">
        <v>143</v>
      </c>
      <c r="F87" s="13">
        <v>110</v>
      </c>
      <c r="G87" s="13">
        <v>133</v>
      </c>
      <c r="H87" s="13">
        <v>134</v>
      </c>
      <c r="I87" s="13">
        <v>133</v>
      </c>
      <c r="J87" s="13">
        <v>127</v>
      </c>
      <c r="K87" s="13">
        <v>111</v>
      </c>
      <c r="L87" s="13">
        <v>149</v>
      </c>
      <c r="M87" s="13">
        <v>141</v>
      </c>
      <c r="N87" s="13">
        <v>127</v>
      </c>
      <c r="O87" s="13">
        <v>132</v>
      </c>
      <c r="P87" s="13">
        <f t="shared" si="2"/>
        <v>1584</v>
      </c>
      <c r="Q87" s="13">
        <f t="shared" si="3"/>
        <v>132</v>
      </c>
    </row>
    <row r="88" spans="2:17" s="16" customFormat="1" x14ac:dyDescent="0.2">
      <c r="B88" s="47"/>
      <c r="C88" s="14" t="s">
        <v>18</v>
      </c>
      <c r="D88" s="15">
        <v>30</v>
      </c>
      <c r="E88" s="15">
        <v>33</v>
      </c>
      <c r="F88" s="15">
        <v>13</v>
      </c>
      <c r="G88" s="15">
        <v>19</v>
      </c>
      <c r="H88" s="15">
        <v>24</v>
      </c>
      <c r="I88" s="15">
        <v>22</v>
      </c>
      <c r="J88" s="15">
        <v>29</v>
      </c>
      <c r="K88" s="15">
        <v>22</v>
      </c>
      <c r="L88" s="15">
        <v>26</v>
      </c>
      <c r="M88" s="15">
        <v>29</v>
      </c>
      <c r="N88" s="15">
        <v>19</v>
      </c>
      <c r="O88" s="15">
        <v>31</v>
      </c>
      <c r="P88" s="15">
        <f t="shared" si="2"/>
        <v>297</v>
      </c>
      <c r="Q88" s="15">
        <f t="shared" si="3"/>
        <v>25</v>
      </c>
    </row>
    <row r="89" spans="2:17" x14ac:dyDescent="0.2">
      <c r="B89" s="45" t="s">
        <v>39</v>
      </c>
      <c r="C89" s="7" t="s">
        <v>15</v>
      </c>
      <c r="D89" s="8">
        <v>841</v>
      </c>
      <c r="E89" s="8">
        <v>468</v>
      </c>
      <c r="F89" s="8">
        <v>409</v>
      </c>
      <c r="G89" s="8">
        <v>459</v>
      </c>
      <c r="H89" s="8">
        <v>364</v>
      </c>
      <c r="I89" s="8">
        <v>426</v>
      </c>
      <c r="J89" s="8">
        <v>366</v>
      </c>
      <c r="K89" s="8">
        <v>394</v>
      </c>
      <c r="L89" s="8">
        <v>428</v>
      </c>
      <c r="M89" s="8">
        <v>269</v>
      </c>
      <c r="N89" s="8">
        <v>334</v>
      </c>
      <c r="O89" s="8">
        <v>1263</v>
      </c>
      <c r="P89" s="8">
        <f t="shared" si="2"/>
        <v>6021</v>
      </c>
      <c r="Q89" s="8">
        <f t="shared" si="3"/>
        <v>502</v>
      </c>
    </row>
    <row r="90" spans="2:17" s="16" customFormat="1" x14ac:dyDescent="0.2">
      <c r="B90" s="46"/>
      <c r="C90" s="9" t="s">
        <v>16</v>
      </c>
      <c r="D90" s="10">
        <v>541</v>
      </c>
      <c r="E90" s="10">
        <v>377</v>
      </c>
      <c r="F90" s="10">
        <v>234</v>
      </c>
      <c r="G90" s="10">
        <v>320</v>
      </c>
      <c r="H90" s="10">
        <v>367</v>
      </c>
      <c r="I90" s="10">
        <v>290</v>
      </c>
      <c r="J90" s="10">
        <v>350</v>
      </c>
      <c r="K90" s="10">
        <v>252</v>
      </c>
      <c r="L90" s="10">
        <v>323</v>
      </c>
      <c r="M90" s="10">
        <v>285</v>
      </c>
      <c r="N90" s="10">
        <v>318</v>
      </c>
      <c r="O90" s="10">
        <v>683</v>
      </c>
      <c r="P90" s="10">
        <f t="shared" si="2"/>
        <v>4340</v>
      </c>
      <c r="Q90" s="10">
        <f t="shared" si="3"/>
        <v>362</v>
      </c>
    </row>
    <row r="91" spans="2:17" x14ac:dyDescent="0.2">
      <c r="B91" s="46"/>
      <c r="C91" s="12" t="s">
        <v>17</v>
      </c>
      <c r="D91" s="13">
        <v>140</v>
      </c>
      <c r="E91" s="13">
        <v>118</v>
      </c>
      <c r="F91" s="13">
        <v>123</v>
      </c>
      <c r="G91" s="13">
        <v>129</v>
      </c>
      <c r="H91" s="13">
        <v>140</v>
      </c>
      <c r="I91" s="13">
        <v>128</v>
      </c>
      <c r="J91" s="13">
        <v>123</v>
      </c>
      <c r="K91" s="13">
        <v>111</v>
      </c>
      <c r="L91" s="13">
        <v>144</v>
      </c>
      <c r="M91" s="13">
        <v>111</v>
      </c>
      <c r="N91" s="13">
        <v>123</v>
      </c>
      <c r="O91" s="13">
        <v>117</v>
      </c>
      <c r="P91" s="13">
        <f t="shared" si="2"/>
        <v>1507</v>
      </c>
      <c r="Q91" s="13">
        <f t="shared" si="3"/>
        <v>126</v>
      </c>
    </row>
    <row r="92" spans="2:17" s="16" customFormat="1" x14ac:dyDescent="0.2">
      <c r="B92" s="47"/>
      <c r="C92" s="14" t="s">
        <v>18</v>
      </c>
      <c r="D92" s="15">
        <v>18</v>
      </c>
      <c r="E92" s="15">
        <v>26</v>
      </c>
      <c r="F92" s="15">
        <v>34</v>
      </c>
      <c r="G92" s="15">
        <v>32</v>
      </c>
      <c r="H92" s="15">
        <v>26</v>
      </c>
      <c r="I92" s="15">
        <v>28</v>
      </c>
      <c r="J92" s="15">
        <v>26</v>
      </c>
      <c r="K92" s="15">
        <v>21</v>
      </c>
      <c r="L92" s="15">
        <v>31</v>
      </c>
      <c r="M92" s="15">
        <v>38</v>
      </c>
      <c r="N92" s="15">
        <v>21</v>
      </c>
      <c r="O92" s="15">
        <v>32</v>
      </c>
      <c r="P92" s="15">
        <f t="shared" si="2"/>
        <v>333</v>
      </c>
      <c r="Q92" s="15">
        <f t="shared" si="3"/>
        <v>28</v>
      </c>
    </row>
    <row r="93" spans="2:17" x14ac:dyDescent="0.2">
      <c r="B93" s="45" t="s">
        <v>40</v>
      </c>
      <c r="C93" s="7" t="s">
        <v>15</v>
      </c>
      <c r="D93" s="8">
        <v>870</v>
      </c>
      <c r="E93" s="8">
        <v>476</v>
      </c>
      <c r="F93" s="8">
        <v>382</v>
      </c>
      <c r="G93" s="8">
        <v>413</v>
      </c>
      <c r="H93" s="8">
        <v>509</v>
      </c>
      <c r="I93" s="8">
        <v>357</v>
      </c>
      <c r="J93" s="8">
        <v>422</v>
      </c>
      <c r="K93" s="8">
        <v>520</v>
      </c>
      <c r="L93" s="8">
        <v>465</v>
      </c>
      <c r="M93" s="8">
        <v>292</v>
      </c>
      <c r="N93" s="8">
        <v>331</v>
      </c>
      <c r="O93" s="8">
        <v>991</v>
      </c>
      <c r="P93" s="8">
        <f t="shared" si="2"/>
        <v>6028</v>
      </c>
      <c r="Q93" s="8">
        <f t="shared" si="3"/>
        <v>502</v>
      </c>
    </row>
    <row r="94" spans="2:17" s="16" customFormat="1" x14ac:dyDescent="0.2">
      <c r="B94" s="46"/>
      <c r="C94" s="9" t="s">
        <v>16</v>
      </c>
      <c r="D94" s="10">
        <v>433</v>
      </c>
      <c r="E94" s="10">
        <v>271</v>
      </c>
      <c r="F94" s="10">
        <v>237</v>
      </c>
      <c r="G94" s="10">
        <v>335</v>
      </c>
      <c r="H94" s="10">
        <v>303</v>
      </c>
      <c r="I94" s="10">
        <v>272</v>
      </c>
      <c r="J94" s="10">
        <v>340</v>
      </c>
      <c r="K94" s="10">
        <v>344</v>
      </c>
      <c r="L94" s="10">
        <v>409</v>
      </c>
      <c r="M94" s="10">
        <v>237</v>
      </c>
      <c r="N94" s="10">
        <v>269</v>
      </c>
      <c r="O94" s="10">
        <v>894</v>
      </c>
      <c r="P94" s="10">
        <f t="shared" si="2"/>
        <v>4344</v>
      </c>
      <c r="Q94" s="10">
        <f t="shared" si="3"/>
        <v>362</v>
      </c>
    </row>
    <row r="95" spans="2:17" x14ac:dyDescent="0.2">
      <c r="B95" s="46"/>
      <c r="C95" s="12" t="s">
        <v>17</v>
      </c>
      <c r="D95" s="13">
        <v>106</v>
      </c>
      <c r="E95" s="13">
        <v>132</v>
      </c>
      <c r="F95" s="13">
        <v>112</v>
      </c>
      <c r="G95" s="13">
        <v>131</v>
      </c>
      <c r="H95" s="13">
        <v>125</v>
      </c>
      <c r="I95" s="13">
        <v>129</v>
      </c>
      <c r="J95" s="13">
        <v>121</v>
      </c>
      <c r="K95" s="13">
        <v>116</v>
      </c>
      <c r="L95" s="13">
        <v>127</v>
      </c>
      <c r="M95" s="13">
        <v>101</v>
      </c>
      <c r="N95" s="13">
        <v>98</v>
      </c>
      <c r="O95" s="13">
        <v>131</v>
      </c>
      <c r="P95" s="13">
        <f t="shared" si="2"/>
        <v>1429</v>
      </c>
      <c r="Q95" s="13">
        <f t="shared" si="3"/>
        <v>119</v>
      </c>
    </row>
    <row r="96" spans="2:17" x14ac:dyDescent="0.2">
      <c r="B96" s="47"/>
      <c r="C96" s="14" t="s">
        <v>18</v>
      </c>
      <c r="D96" s="15">
        <v>26</v>
      </c>
      <c r="E96" s="15">
        <v>24</v>
      </c>
      <c r="F96" s="15">
        <v>34</v>
      </c>
      <c r="G96" s="15">
        <v>16</v>
      </c>
      <c r="H96" s="15">
        <v>26</v>
      </c>
      <c r="I96" s="15">
        <v>24</v>
      </c>
      <c r="J96" s="15">
        <v>25</v>
      </c>
      <c r="K96" s="15">
        <v>29</v>
      </c>
      <c r="L96" s="15">
        <v>28</v>
      </c>
      <c r="M96" s="15">
        <v>39</v>
      </c>
      <c r="N96" s="15">
        <v>24</v>
      </c>
      <c r="O96" s="15">
        <v>31</v>
      </c>
      <c r="P96" s="15">
        <f t="shared" si="2"/>
        <v>326</v>
      </c>
      <c r="Q96" s="15">
        <f t="shared" si="3"/>
        <v>27</v>
      </c>
    </row>
    <row r="97" spans="2:17" x14ac:dyDescent="0.2">
      <c r="B97" s="45" t="s">
        <v>41</v>
      </c>
      <c r="C97" s="7" t="s">
        <v>15</v>
      </c>
      <c r="D97" s="8">
        <v>739</v>
      </c>
      <c r="E97" s="8">
        <v>470</v>
      </c>
      <c r="F97" s="8">
        <v>339</v>
      </c>
      <c r="G97" s="8">
        <v>413</v>
      </c>
      <c r="H97" s="8">
        <v>521</v>
      </c>
      <c r="I97" s="8">
        <v>372</v>
      </c>
      <c r="J97" s="8">
        <v>598</v>
      </c>
      <c r="K97" s="8">
        <v>454</v>
      </c>
      <c r="L97" s="8">
        <v>442</v>
      </c>
      <c r="M97" s="8">
        <v>338</v>
      </c>
      <c r="N97" s="8">
        <v>348</v>
      </c>
      <c r="O97" s="8">
        <v>972</v>
      </c>
      <c r="P97" s="8">
        <f t="shared" si="2"/>
        <v>6006</v>
      </c>
      <c r="Q97" s="8">
        <f t="shared" si="3"/>
        <v>501</v>
      </c>
    </row>
    <row r="98" spans="2:17" x14ac:dyDescent="0.2">
      <c r="B98" s="46"/>
      <c r="C98" s="9" t="s">
        <v>16</v>
      </c>
      <c r="D98" s="10">
        <v>473</v>
      </c>
      <c r="E98" s="10">
        <v>397</v>
      </c>
      <c r="F98" s="10">
        <v>283</v>
      </c>
      <c r="G98" s="10">
        <v>314</v>
      </c>
      <c r="H98" s="10">
        <v>401</v>
      </c>
      <c r="I98" s="10">
        <v>294</v>
      </c>
      <c r="J98" s="10">
        <v>353</v>
      </c>
      <c r="K98" s="10">
        <v>355</v>
      </c>
      <c r="L98" s="10">
        <v>351</v>
      </c>
      <c r="M98" s="10">
        <v>247</v>
      </c>
      <c r="N98" s="10">
        <v>258</v>
      </c>
      <c r="O98" s="10">
        <v>879</v>
      </c>
      <c r="P98" s="10">
        <f t="shared" si="2"/>
        <v>4605</v>
      </c>
      <c r="Q98" s="10">
        <f t="shared" si="3"/>
        <v>384</v>
      </c>
    </row>
    <row r="99" spans="2:17" x14ac:dyDescent="0.2">
      <c r="B99" s="46"/>
      <c r="C99" s="12" t="s">
        <v>17</v>
      </c>
      <c r="D99" s="13">
        <v>123</v>
      </c>
      <c r="E99" s="13">
        <v>140</v>
      </c>
      <c r="F99" s="13">
        <v>124</v>
      </c>
      <c r="G99" s="13">
        <v>116</v>
      </c>
      <c r="H99" s="13">
        <v>133</v>
      </c>
      <c r="I99" s="13">
        <v>123</v>
      </c>
      <c r="J99" s="13">
        <v>135</v>
      </c>
      <c r="K99" s="13">
        <v>127</v>
      </c>
      <c r="L99" s="13">
        <v>120</v>
      </c>
      <c r="M99" s="13">
        <v>112</v>
      </c>
      <c r="N99" s="13">
        <v>129</v>
      </c>
      <c r="O99" s="13">
        <v>130</v>
      </c>
      <c r="P99" s="13">
        <f t="shared" si="2"/>
        <v>1512</v>
      </c>
      <c r="Q99" s="13">
        <f t="shared" si="3"/>
        <v>126</v>
      </c>
    </row>
    <row r="100" spans="2:17" x14ac:dyDescent="0.2">
      <c r="B100" s="47"/>
      <c r="C100" s="14" t="s">
        <v>18</v>
      </c>
      <c r="D100" s="15">
        <v>31</v>
      </c>
      <c r="E100" s="15">
        <v>25</v>
      </c>
      <c r="F100" s="15">
        <v>27</v>
      </c>
      <c r="G100" s="15">
        <v>27</v>
      </c>
      <c r="H100" s="15">
        <v>26</v>
      </c>
      <c r="I100" s="15">
        <v>31</v>
      </c>
      <c r="J100" s="15">
        <v>21</v>
      </c>
      <c r="K100" s="15">
        <v>24</v>
      </c>
      <c r="L100" s="15">
        <v>32</v>
      </c>
      <c r="M100" s="15">
        <v>38</v>
      </c>
      <c r="N100" s="15">
        <v>37</v>
      </c>
      <c r="O100" s="15">
        <v>19</v>
      </c>
      <c r="P100" s="15">
        <f t="shared" si="2"/>
        <v>338</v>
      </c>
      <c r="Q100" s="15">
        <f t="shared" si="3"/>
        <v>28</v>
      </c>
    </row>
    <row r="101" spans="2:17" x14ac:dyDescent="0.2">
      <c r="B101" s="45" t="s">
        <v>42</v>
      </c>
      <c r="C101" s="7" t="s">
        <v>15</v>
      </c>
      <c r="D101" s="8">
        <v>813</v>
      </c>
      <c r="E101" s="8">
        <v>530</v>
      </c>
      <c r="F101" s="8">
        <v>344</v>
      </c>
      <c r="G101" s="8">
        <v>320</v>
      </c>
      <c r="H101" s="8">
        <v>433</v>
      </c>
      <c r="I101" s="8">
        <v>315</v>
      </c>
      <c r="J101" s="8">
        <v>481</v>
      </c>
      <c r="K101" s="8">
        <v>399</v>
      </c>
      <c r="L101" s="8">
        <v>475</v>
      </c>
      <c r="M101" s="8">
        <v>243</v>
      </c>
      <c r="N101" s="8">
        <v>367</v>
      </c>
      <c r="O101" s="8">
        <v>875</v>
      </c>
      <c r="P101" s="8">
        <f t="shared" si="2"/>
        <v>5595</v>
      </c>
      <c r="Q101" s="8">
        <f t="shared" si="3"/>
        <v>466</v>
      </c>
    </row>
    <row r="102" spans="2:17" x14ac:dyDescent="0.2">
      <c r="B102" s="46"/>
      <c r="C102" s="9" t="s">
        <v>16</v>
      </c>
      <c r="D102" s="10">
        <v>428</v>
      </c>
      <c r="E102" s="10">
        <v>369</v>
      </c>
      <c r="F102" s="10">
        <v>269</v>
      </c>
      <c r="G102" s="10">
        <v>308</v>
      </c>
      <c r="H102" s="10">
        <v>339</v>
      </c>
      <c r="I102" s="10">
        <v>361</v>
      </c>
      <c r="J102" s="10">
        <v>334</v>
      </c>
      <c r="K102" s="10">
        <v>374</v>
      </c>
      <c r="L102" s="10">
        <v>376</v>
      </c>
      <c r="M102" s="10">
        <v>290</v>
      </c>
      <c r="N102" s="10">
        <v>400</v>
      </c>
      <c r="O102" s="10">
        <v>852</v>
      </c>
      <c r="P102" s="10">
        <f t="shared" si="2"/>
        <v>4700</v>
      </c>
      <c r="Q102" s="10">
        <f t="shared" si="3"/>
        <v>392</v>
      </c>
    </row>
    <row r="103" spans="2:17" x14ac:dyDescent="0.2">
      <c r="B103" s="46"/>
      <c r="C103" s="12" t="s">
        <v>17</v>
      </c>
      <c r="D103" s="13">
        <v>95</v>
      </c>
      <c r="E103" s="13">
        <v>126</v>
      </c>
      <c r="F103" s="13">
        <v>122</v>
      </c>
      <c r="G103" s="13">
        <v>107</v>
      </c>
      <c r="H103" s="13">
        <v>126</v>
      </c>
      <c r="I103" s="13">
        <v>126</v>
      </c>
      <c r="J103" s="13">
        <v>110</v>
      </c>
      <c r="K103" s="13">
        <v>120</v>
      </c>
      <c r="L103" s="13">
        <v>117</v>
      </c>
      <c r="M103" s="13">
        <v>129</v>
      </c>
      <c r="N103" s="13">
        <v>100</v>
      </c>
      <c r="O103" s="13">
        <v>101</v>
      </c>
      <c r="P103" s="13">
        <f t="shared" si="2"/>
        <v>1379</v>
      </c>
      <c r="Q103" s="13">
        <f t="shared" si="3"/>
        <v>115</v>
      </c>
    </row>
    <row r="104" spans="2:17" x14ac:dyDescent="0.2">
      <c r="B104" s="47"/>
      <c r="C104" s="14" t="s">
        <v>18</v>
      </c>
      <c r="D104" s="15">
        <v>17</v>
      </c>
      <c r="E104" s="15">
        <v>24</v>
      </c>
      <c r="F104" s="15">
        <v>28</v>
      </c>
      <c r="G104" s="15">
        <v>28</v>
      </c>
      <c r="H104" s="15">
        <v>16</v>
      </c>
      <c r="I104" s="15">
        <v>20</v>
      </c>
      <c r="J104" s="15">
        <v>21</v>
      </c>
      <c r="K104" s="15">
        <v>27</v>
      </c>
      <c r="L104" s="15">
        <v>29</v>
      </c>
      <c r="M104" s="15">
        <v>18</v>
      </c>
      <c r="N104" s="15">
        <v>24</v>
      </c>
      <c r="O104" s="15">
        <v>28</v>
      </c>
      <c r="P104" s="15">
        <f t="shared" si="2"/>
        <v>280</v>
      </c>
      <c r="Q104" s="15">
        <f t="shared" si="3"/>
        <v>23</v>
      </c>
    </row>
    <row r="105" spans="2:17" x14ac:dyDescent="0.2">
      <c r="B105" s="45" t="s">
        <v>43</v>
      </c>
      <c r="C105" s="7" t="s">
        <v>15</v>
      </c>
      <c r="D105" s="8">
        <v>652</v>
      </c>
      <c r="E105" s="8">
        <v>460</v>
      </c>
      <c r="F105" s="8">
        <v>374</v>
      </c>
      <c r="G105" s="8">
        <v>356</v>
      </c>
      <c r="H105" s="8">
        <v>404</v>
      </c>
      <c r="I105" s="8">
        <v>280</v>
      </c>
      <c r="J105" s="8">
        <v>433</v>
      </c>
      <c r="K105" s="8">
        <v>413</v>
      </c>
      <c r="L105" s="8">
        <v>336</v>
      </c>
      <c r="M105" s="8">
        <v>254</v>
      </c>
      <c r="N105" s="8">
        <v>323</v>
      </c>
      <c r="O105" s="8">
        <v>1112</v>
      </c>
      <c r="P105" s="8">
        <f t="shared" si="2"/>
        <v>5397</v>
      </c>
      <c r="Q105" s="8">
        <f t="shared" si="3"/>
        <v>450</v>
      </c>
    </row>
    <row r="106" spans="2:17" x14ac:dyDescent="0.2">
      <c r="B106" s="46"/>
      <c r="C106" s="9" t="s">
        <v>16</v>
      </c>
      <c r="D106" s="10">
        <v>415</v>
      </c>
      <c r="E106" s="10">
        <v>322</v>
      </c>
      <c r="F106" s="10">
        <v>323</v>
      </c>
      <c r="G106" s="10">
        <v>362</v>
      </c>
      <c r="H106" s="10">
        <v>291</v>
      </c>
      <c r="I106" s="10">
        <v>308</v>
      </c>
      <c r="J106" s="10">
        <v>339</v>
      </c>
      <c r="K106" s="10">
        <v>292</v>
      </c>
      <c r="L106" s="10">
        <v>330</v>
      </c>
      <c r="M106" s="10">
        <v>255</v>
      </c>
      <c r="N106" s="10">
        <v>272</v>
      </c>
      <c r="O106" s="10">
        <v>876</v>
      </c>
      <c r="P106" s="10">
        <f t="shared" si="2"/>
        <v>4385</v>
      </c>
      <c r="Q106" s="10">
        <f t="shared" si="3"/>
        <v>365</v>
      </c>
    </row>
    <row r="107" spans="2:17" x14ac:dyDescent="0.2">
      <c r="B107" s="46"/>
      <c r="C107" s="12" t="s">
        <v>17</v>
      </c>
      <c r="D107" s="13">
        <v>106</v>
      </c>
      <c r="E107" s="13">
        <v>118</v>
      </c>
      <c r="F107" s="13">
        <v>107</v>
      </c>
      <c r="G107" s="13">
        <v>106</v>
      </c>
      <c r="H107" s="13">
        <v>121</v>
      </c>
      <c r="I107" s="13">
        <v>105</v>
      </c>
      <c r="J107" s="13">
        <v>103</v>
      </c>
      <c r="K107" s="13">
        <v>106</v>
      </c>
      <c r="L107" s="13">
        <v>115</v>
      </c>
      <c r="M107" s="13">
        <v>113</v>
      </c>
      <c r="N107" s="13">
        <v>124</v>
      </c>
      <c r="O107" s="13">
        <v>121</v>
      </c>
      <c r="P107" s="13">
        <f t="shared" si="2"/>
        <v>1345</v>
      </c>
      <c r="Q107" s="13">
        <f t="shared" si="3"/>
        <v>112</v>
      </c>
    </row>
    <row r="108" spans="2:17" x14ac:dyDescent="0.2">
      <c r="B108" s="47"/>
      <c r="C108" s="14" t="s">
        <v>18</v>
      </c>
      <c r="D108" s="15">
        <v>23</v>
      </c>
      <c r="E108" s="15">
        <v>33</v>
      </c>
      <c r="F108" s="15">
        <v>39</v>
      </c>
      <c r="G108" s="15">
        <v>20</v>
      </c>
      <c r="H108" s="15">
        <v>26</v>
      </c>
      <c r="I108" s="15">
        <v>29</v>
      </c>
      <c r="J108" s="15">
        <v>24</v>
      </c>
      <c r="K108" s="15">
        <v>25</v>
      </c>
      <c r="L108" s="15">
        <v>30</v>
      </c>
      <c r="M108" s="15">
        <v>23</v>
      </c>
      <c r="N108" s="15">
        <v>34</v>
      </c>
      <c r="O108" s="15">
        <v>35</v>
      </c>
      <c r="P108" s="15">
        <f t="shared" si="2"/>
        <v>341</v>
      </c>
      <c r="Q108" s="15">
        <f t="shared" si="3"/>
        <v>28</v>
      </c>
    </row>
    <row r="109" spans="2:17" x14ac:dyDescent="0.2">
      <c r="B109" s="45" t="s">
        <v>44</v>
      </c>
      <c r="C109" s="7" t="s">
        <v>15</v>
      </c>
      <c r="D109" s="8">
        <v>890</v>
      </c>
      <c r="E109" s="8">
        <v>409</v>
      </c>
      <c r="F109" s="8">
        <v>348</v>
      </c>
      <c r="G109" s="8">
        <v>376</v>
      </c>
      <c r="H109" s="8">
        <v>403</v>
      </c>
      <c r="I109" s="8">
        <v>322</v>
      </c>
      <c r="J109" s="8">
        <v>459</v>
      </c>
      <c r="K109" s="8">
        <v>403</v>
      </c>
      <c r="L109" s="8">
        <v>346</v>
      </c>
      <c r="M109" s="8">
        <v>255</v>
      </c>
      <c r="N109" s="8">
        <v>305</v>
      </c>
      <c r="O109" s="8">
        <v>955</v>
      </c>
      <c r="P109" s="8">
        <f t="shared" si="2"/>
        <v>5471</v>
      </c>
      <c r="Q109" s="8">
        <f t="shared" si="3"/>
        <v>456</v>
      </c>
    </row>
    <row r="110" spans="2:17" x14ac:dyDescent="0.2">
      <c r="B110" s="46"/>
      <c r="C110" s="9" t="s">
        <v>16</v>
      </c>
      <c r="D110" s="10">
        <v>404</v>
      </c>
      <c r="E110" s="10">
        <v>317</v>
      </c>
      <c r="F110" s="10">
        <v>253</v>
      </c>
      <c r="G110" s="10">
        <v>308</v>
      </c>
      <c r="H110" s="10">
        <v>346</v>
      </c>
      <c r="I110" s="10">
        <v>295</v>
      </c>
      <c r="J110" s="10">
        <v>326</v>
      </c>
      <c r="K110" s="10">
        <v>268</v>
      </c>
      <c r="L110" s="10">
        <v>308</v>
      </c>
      <c r="M110" s="10">
        <v>247</v>
      </c>
      <c r="N110" s="10">
        <v>261</v>
      </c>
      <c r="O110" s="10">
        <v>881</v>
      </c>
      <c r="P110" s="10">
        <f t="shared" si="2"/>
        <v>4214</v>
      </c>
      <c r="Q110" s="10">
        <f t="shared" si="3"/>
        <v>351</v>
      </c>
    </row>
    <row r="111" spans="2:17" x14ac:dyDescent="0.2">
      <c r="B111" s="46"/>
      <c r="C111" s="12" t="s">
        <v>17</v>
      </c>
      <c r="D111" s="13">
        <v>111</v>
      </c>
      <c r="E111" s="13">
        <v>121</v>
      </c>
      <c r="F111" s="13">
        <v>97</v>
      </c>
      <c r="G111" s="13">
        <v>97</v>
      </c>
      <c r="H111" s="13">
        <v>118</v>
      </c>
      <c r="I111" s="13">
        <v>111</v>
      </c>
      <c r="J111" s="13">
        <v>111</v>
      </c>
      <c r="K111" s="13">
        <v>87</v>
      </c>
      <c r="L111" s="13">
        <v>101</v>
      </c>
      <c r="M111" s="13">
        <v>96</v>
      </c>
      <c r="N111" s="13">
        <v>88</v>
      </c>
      <c r="O111" s="13">
        <v>101</v>
      </c>
      <c r="P111" s="13">
        <f t="shared" si="2"/>
        <v>1239</v>
      </c>
      <c r="Q111" s="13">
        <f t="shared" si="3"/>
        <v>103</v>
      </c>
    </row>
    <row r="112" spans="2:17" x14ac:dyDescent="0.2">
      <c r="B112" s="47"/>
      <c r="C112" s="14" t="s">
        <v>18</v>
      </c>
      <c r="D112" s="15">
        <v>31</v>
      </c>
      <c r="E112" s="15">
        <v>18</v>
      </c>
      <c r="F112" s="15">
        <v>20</v>
      </c>
      <c r="G112" s="15">
        <v>25</v>
      </c>
      <c r="H112" s="15">
        <v>21</v>
      </c>
      <c r="I112" s="15">
        <v>22</v>
      </c>
      <c r="J112" s="15">
        <v>23</v>
      </c>
      <c r="K112" s="15">
        <v>25</v>
      </c>
      <c r="L112" s="15">
        <v>23</v>
      </c>
      <c r="M112" s="15">
        <v>45</v>
      </c>
      <c r="N112" s="15">
        <v>32</v>
      </c>
      <c r="O112" s="15">
        <v>32</v>
      </c>
      <c r="P112" s="15">
        <f t="shared" si="2"/>
        <v>317</v>
      </c>
      <c r="Q112" s="15">
        <f t="shared" si="3"/>
        <v>26</v>
      </c>
    </row>
    <row r="113" spans="2:17" x14ac:dyDescent="0.2">
      <c r="B113" s="45" t="s">
        <v>45</v>
      </c>
      <c r="C113" s="7" t="s">
        <v>15</v>
      </c>
      <c r="D113" s="8">
        <v>766</v>
      </c>
      <c r="E113" s="8">
        <v>555</v>
      </c>
      <c r="F113" s="8">
        <v>381</v>
      </c>
      <c r="G113" s="8">
        <v>366</v>
      </c>
      <c r="H113" s="8">
        <v>532</v>
      </c>
      <c r="I113" s="8">
        <v>361</v>
      </c>
      <c r="J113" s="8">
        <v>409</v>
      </c>
      <c r="K113" s="8">
        <v>370</v>
      </c>
      <c r="L113" s="8">
        <v>395</v>
      </c>
      <c r="M113" s="8">
        <v>240</v>
      </c>
      <c r="N113" s="8">
        <v>260</v>
      </c>
      <c r="O113" s="8">
        <v>1112</v>
      </c>
      <c r="P113" s="8">
        <f t="shared" si="2"/>
        <v>5747</v>
      </c>
      <c r="Q113" s="8">
        <f t="shared" si="3"/>
        <v>479</v>
      </c>
    </row>
    <row r="114" spans="2:17" x14ac:dyDescent="0.2">
      <c r="B114" s="46"/>
      <c r="C114" s="9" t="s">
        <v>16</v>
      </c>
      <c r="D114" s="10">
        <v>408</v>
      </c>
      <c r="E114" s="10">
        <v>277</v>
      </c>
      <c r="F114" s="10">
        <v>275</v>
      </c>
      <c r="G114" s="10">
        <v>334</v>
      </c>
      <c r="H114" s="10">
        <v>351</v>
      </c>
      <c r="I114" s="10">
        <v>301</v>
      </c>
      <c r="J114" s="10">
        <v>327</v>
      </c>
      <c r="K114" s="10">
        <v>343</v>
      </c>
      <c r="L114" s="10">
        <v>361</v>
      </c>
      <c r="M114" s="10">
        <v>227</v>
      </c>
      <c r="N114" s="10">
        <v>248</v>
      </c>
      <c r="O114" s="10">
        <v>892</v>
      </c>
      <c r="P114" s="10">
        <f t="shared" si="2"/>
        <v>4344</v>
      </c>
      <c r="Q114" s="10">
        <f t="shared" si="3"/>
        <v>362</v>
      </c>
    </row>
    <row r="115" spans="2:17" x14ac:dyDescent="0.2">
      <c r="B115" s="46"/>
      <c r="C115" s="12" t="s">
        <v>17</v>
      </c>
      <c r="D115" s="13">
        <v>94</v>
      </c>
      <c r="E115" s="13">
        <v>85</v>
      </c>
      <c r="F115" s="13">
        <v>120</v>
      </c>
      <c r="G115" s="13">
        <v>88</v>
      </c>
      <c r="H115" s="13">
        <v>130</v>
      </c>
      <c r="I115" s="13">
        <v>109</v>
      </c>
      <c r="J115" s="13">
        <v>137</v>
      </c>
      <c r="K115" s="13">
        <v>117</v>
      </c>
      <c r="L115" s="13">
        <v>99</v>
      </c>
      <c r="M115" s="13">
        <v>110</v>
      </c>
      <c r="N115" s="13">
        <v>94</v>
      </c>
      <c r="O115" s="13">
        <v>94</v>
      </c>
      <c r="P115" s="13">
        <f t="shared" si="2"/>
        <v>1277</v>
      </c>
      <c r="Q115" s="13">
        <f t="shared" si="3"/>
        <v>106</v>
      </c>
    </row>
    <row r="116" spans="2:17" x14ac:dyDescent="0.2">
      <c r="B116" s="47"/>
      <c r="C116" s="14" t="s">
        <v>18</v>
      </c>
      <c r="D116" s="15">
        <v>40</v>
      </c>
      <c r="E116" s="15">
        <v>27</v>
      </c>
      <c r="F116" s="15">
        <v>25</v>
      </c>
      <c r="G116" s="15">
        <v>26</v>
      </c>
      <c r="H116" s="15">
        <v>23</v>
      </c>
      <c r="I116" s="15">
        <v>19</v>
      </c>
      <c r="J116" s="15">
        <v>20</v>
      </c>
      <c r="K116" s="15">
        <v>30</v>
      </c>
      <c r="L116" s="15">
        <v>25</v>
      </c>
      <c r="M116" s="15">
        <v>30</v>
      </c>
      <c r="N116" s="15">
        <v>27</v>
      </c>
      <c r="O116" s="15">
        <v>24</v>
      </c>
      <c r="P116" s="15">
        <f t="shared" si="2"/>
        <v>316</v>
      </c>
      <c r="Q116" s="15">
        <f t="shared" si="3"/>
        <v>26</v>
      </c>
    </row>
    <row r="117" spans="2:17" x14ac:dyDescent="0.2">
      <c r="B117" s="45" t="s">
        <v>46</v>
      </c>
      <c r="C117" s="7" t="s">
        <v>15</v>
      </c>
      <c r="D117" s="8">
        <v>645</v>
      </c>
      <c r="E117" s="8">
        <v>398</v>
      </c>
      <c r="F117" s="8">
        <v>291</v>
      </c>
      <c r="G117" s="8">
        <v>408</v>
      </c>
      <c r="H117" s="8">
        <v>430</v>
      </c>
      <c r="I117" s="8">
        <v>410</v>
      </c>
      <c r="J117" s="8">
        <v>367</v>
      </c>
      <c r="K117" s="8">
        <v>418</v>
      </c>
      <c r="L117" s="8">
        <v>451</v>
      </c>
      <c r="M117" s="8">
        <v>296</v>
      </c>
      <c r="N117" s="8">
        <v>301</v>
      </c>
      <c r="O117" s="8">
        <v>1079</v>
      </c>
      <c r="P117" s="8">
        <f t="shared" si="2"/>
        <v>5494</v>
      </c>
      <c r="Q117" s="8">
        <f t="shared" si="3"/>
        <v>458</v>
      </c>
    </row>
    <row r="118" spans="2:17" x14ac:dyDescent="0.2">
      <c r="B118" s="46"/>
      <c r="C118" s="9" t="s">
        <v>16</v>
      </c>
      <c r="D118" s="10">
        <v>421</v>
      </c>
      <c r="E118" s="10">
        <v>318</v>
      </c>
      <c r="F118" s="10">
        <v>236</v>
      </c>
      <c r="G118" s="10">
        <v>331</v>
      </c>
      <c r="H118" s="10">
        <v>347</v>
      </c>
      <c r="I118" s="10">
        <v>333</v>
      </c>
      <c r="J118" s="10">
        <v>292</v>
      </c>
      <c r="K118" s="10">
        <v>278</v>
      </c>
      <c r="L118" s="10">
        <v>378</v>
      </c>
      <c r="M118" s="10">
        <v>284</v>
      </c>
      <c r="N118" s="10">
        <v>287</v>
      </c>
      <c r="O118" s="10">
        <v>1068</v>
      </c>
      <c r="P118" s="10">
        <f t="shared" si="2"/>
        <v>4573</v>
      </c>
      <c r="Q118" s="10">
        <f t="shared" si="3"/>
        <v>381</v>
      </c>
    </row>
    <row r="119" spans="2:17" x14ac:dyDescent="0.2">
      <c r="B119" s="46"/>
      <c r="C119" s="12" t="s">
        <v>17</v>
      </c>
      <c r="D119" s="13">
        <v>91</v>
      </c>
      <c r="E119" s="13">
        <v>102</v>
      </c>
      <c r="F119" s="13">
        <v>126</v>
      </c>
      <c r="G119" s="13">
        <v>124</v>
      </c>
      <c r="H119" s="13">
        <v>131</v>
      </c>
      <c r="I119" s="13">
        <v>116</v>
      </c>
      <c r="J119" s="13">
        <v>97</v>
      </c>
      <c r="K119" s="13">
        <v>105</v>
      </c>
      <c r="L119" s="13">
        <v>100</v>
      </c>
      <c r="M119" s="13">
        <v>119</v>
      </c>
      <c r="N119" s="13">
        <v>102</v>
      </c>
      <c r="O119" s="13">
        <v>129</v>
      </c>
      <c r="P119" s="13">
        <f t="shared" si="2"/>
        <v>1342</v>
      </c>
      <c r="Q119" s="13">
        <f t="shared" si="3"/>
        <v>112</v>
      </c>
    </row>
    <row r="120" spans="2:17" x14ac:dyDescent="0.2">
      <c r="B120" s="47"/>
      <c r="C120" s="14" t="s">
        <v>18</v>
      </c>
      <c r="D120" s="15">
        <v>27</v>
      </c>
      <c r="E120" s="15">
        <v>25</v>
      </c>
      <c r="F120" s="15">
        <v>14</v>
      </c>
      <c r="G120" s="15">
        <v>32</v>
      </c>
      <c r="H120" s="15">
        <v>31</v>
      </c>
      <c r="I120" s="15">
        <v>24</v>
      </c>
      <c r="J120" s="15">
        <v>32</v>
      </c>
      <c r="K120" s="15">
        <v>34</v>
      </c>
      <c r="L120" s="15">
        <v>28</v>
      </c>
      <c r="M120" s="15">
        <v>40</v>
      </c>
      <c r="N120" s="15">
        <v>32</v>
      </c>
      <c r="O120" s="15">
        <v>43</v>
      </c>
      <c r="P120" s="15">
        <f t="shared" si="2"/>
        <v>362</v>
      </c>
      <c r="Q120" s="15">
        <f t="shared" si="3"/>
        <v>30</v>
      </c>
    </row>
    <row r="121" spans="2:17" x14ac:dyDescent="0.2">
      <c r="B121" s="45" t="s">
        <v>47</v>
      </c>
      <c r="C121" s="7" t="s">
        <v>15</v>
      </c>
      <c r="D121" s="8">
        <v>719</v>
      </c>
      <c r="E121" s="8">
        <v>413</v>
      </c>
      <c r="F121" s="8">
        <v>299</v>
      </c>
      <c r="G121" s="8">
        <v>272</v>
      </c>
      <c r="H121" s="8">
        <v>423</v>
      </c>
      <c r="I121" s="8">
        <v>270</v>
      </c>
      <c r="J121" s="8">
        <v>329</v>
      </c>
      <c r="K121" s="8">
        <v>311</v>
      </c>
      <c r="L121" s="8">
        <v>408</v>
      </c>
      <c r="M121" s="8">
        <v>278</v>
      </c>
      <c r="N121" s="8">
        <v>333</v>
      </c>
      <c r="O121" s="8">
        <v>972</v>
      </c>
      <c r="P121" s="8">
        <f t="shared" si="2"/>
        <v>5027</v>
      </c>
      <c r="Q121" s="8">
        <f t="shared" si="3"/>
        <v>419</v>
      </c>
    </row>
    <row r="122" spans="2:17" x14ac:dyDescent="0.2">
      <c r="B122" s="46"/>
      <c r="C122" s="9" t="s">
        <v>16</v>
      </c>
      <c r="D122" s="10">
        <v>374</v>
      </c>
      <c r="E122" s="10">
        <v>294</v>
      </c>
      <c r="F122" s="10">
        <v>268</v>
      </c>
      <c r="G122" s="10">
        <v>316</v>
      </c>
      <c r="H122" s="10">
        <v>410</v>
      </c>
      <c r="I122" s="10">
        <v>294</v>
      </c>
      <c r="J122" s="10">
        <v>331</v>
      </c>
      <c r="K122" s="10">
        <v>304</v>
      </c>
      <c r="L122" s="10">
        <v>317</v>
      </c>
      <c r="M122" s="10">
        <v>216</v>
      </c>
      <c r="N122" s="10">
        <v>286</v>
      </c>
      <c r="O122" s="10">
        <v>1048</v>
      </c>
      <c r="P122" s="10">
        <f t="shared" si="2"/>
        <v>4458</v>
      </c>
      <c r="Q122" s="10">
        <f t="shared" si="3"/>
        <v>372</v>
      </c>
    </row>
    <row r="123" spans="2:17" x14ac:dyDescent="0.2">
      <c r="B123" s="46"/>
      <c r="C123" s="12" t="s">
        <v>17</v>
      </c>
      <c r="D123" s="13">
        <v>89</v>
      </c>
      <c r="E123" s="13">
        <v>98</v>
      </c>
      <c r="F123" s="13">
        <v>110</v>
      </c>
      <c r="G123" s="13">
        <v>96</v>
      </c>
      <c r="H123" s="13">
        <v>122</v>
      </c>
      <c r="I123" s="13">
        <v>99</v>
      </c>
      <c r="J123" s="13">
        <v>110</v>
      </c>
      <c r="K123" s="13">
        <v>102</v>
      </c>
      <c r="L123" s="13">
        <v>123</v>
      </c>
      <c r="M123" s="13">
        <v>108</v>
      </c>
      <c r="N123" s="13">
        <v>102</v>
      </c>
      <c r="O123" s="13">
        <v>109</v>
      </c>
      <c r="P123" s="13">
        <f t="shared" si="2"/>
        <v>1268</v>
      </c>
      <c r="Q123" s="13">
        <f t="shared" si="3"/>
        <v>106</v>
      </c>
    </row>
    <row r="124" spans="2:17" x14ac:dyDescent="0.2">
      <c r="B124" s="47"/>
      <c r="C124" s="14" t="s">
        <v>18</v>
      </c>
      <c r="D124" s="15">
        <v>31</v>
      </c>
      <c r="E124" s="15">
        <v>25</v>
      </c>
      <c r="F124" s="15">
        <v>22</v>
      </c>
      <c r="G124" s="15">
        <v>24</v>
      </c>
      <c r="H124" s="15">
        <v>26</v>
      </c>
      <c r="I124" s="15">
        <v>26</v>
      </c>
      <c r="J124" s="15">
        <v>30</v>
      </c>
      <c r="K124" s="15">
        <v>35</v>
      </c>
      <c r="L124" s="15">
        <v>24</v>
      </c>
      <c r="M124" s="15">
        <v>45</v>
      </c>
      <c r="N124" s="15">
        <v>27</v>
      </c>
      <c r="O124" s="15">
        <v>33</v>
      </c>
      <c r="P124" s="15">
        <f t="shared" si="2"/>
        <v>348</v>
      </c>
      <c r="Q124" s="15">
        <f t="shared" si="3"/>
        <v>29</v>
      </c>
    </row>
    <row r="125" spans="2:17" x14ac:dyDescent="0.2">
      <c r="B125" s="45" t="s">
        <v>48</v>
      </c>
      <c r="C125" s="7" t="s">
        <v>15</v>
      </c>
      <c r="D125" s="8">
        <v>681</v>
      </c>
      <c r="E125" s="8">
        <v>430</v>
      </c>
      <c r="F125" s="8">
        <v>314</v>
      </c>
      <c r="G125" s="8">
        <v>362</v>
      </c>
      <c r="H125" s="8">
        <v>448</v>
      </c>
      <c r="I125" s="8">
        <v>280</v>
      </c>
      <c r="J125" s="8">
        <v>346</v>
      </c>
      <c r="K125" s="8">
        <v>349</v>
      </c>
      <c r="L125" s="8">
        <v>382</v>
      </c>
      <c r="M125" s="8">
        <v>286</v>
      </c>
      <c r="N125" s="8">
        <v>320</v>
      </c>
      <c r="O125" s="8">
        <v>987</v>
      </c>
      <c r="P125" s="8">
        <f t="shared" si="2"/>
        <v>5185</v>
      </c>
      <c r="Q125" s="8">
        <f t="shared" si="3"/>
        <v>432</v>
      </c>
    </row>
    <row r="126" spans="2:17" x14ac:dyDescent="0.2">
      <c r="B126" s="46"/>
      <c r="C126" s="9" t="s">
        <v>16</v>
      </c>
      <c r="D126" s="10">
        <v>400</v>
      </c>
      <c r="E126" s="10">
        <v>329</v>
      </c>
      <c r="F126" s="10">
        <v>297</v>
      </c>
      <c r="G126" s="10">
        <v>306</v>
      </c>
      <c r="H126" s="10">
        <v>305</v>
      </c>
      <c r="I126" s="10">
        <v>263</v>
      </c>
      <c r="J126" s="10">
        <v>254</v>
      </c>
      <c r="K126" s="10">
        <v>252</v>
      </c>
      <c r="L126" s="10">
        <v>275</v>
      </c>
      <c r="M126" s="10">
        <v>259</v>
      </c>
      <c r="N126" s="10">
        <v>253</v>
      </c>
      <c r="O126" s="10">
        <v>869</v>
      </c>
      <c r="P126" s="10">
        <f t="shared" si="2"/>
        <v>4062</v>
      </c>
      <c r="Q126" s="10">
        <f t="shared" si="3"/>
        <v>339</v>
      </c>
    </row>
    <row r="127" spans="2:17" x14ac:dyDescent="0.2">
      <c r="B127" s="46"/>
      <c r="C127" s="12" t="s">
        <v>17</v>
      </c>
      <c r="D127" s="13">
        <v>92</v>
      </c>
      <c r="E127" s="13">
        <v>113</v>
      </c>
      <c r="F127" s="13">
        <v>99</v>
      </c>
      <c r="G127" s="13">
        <v>106</v>
      </c>
      <c r="H127" s="13">
        <v>115</v>
      </c>
      <c r="I127" s="13">
        <v>94</v>
      </c>
      <c r="J127" s="13">
        <v>101</v>
      </c>
      <c r="K127" s="13">
        <v>100</v>
      </c>
      <c r="L127" s="13">
        <v>104</v>
      </c>
      <c r="M127" s="13">
        <v>102</v>
      </c>
      <c r="N127" s="13">
        <v>96</v>
      </c>
      <c r="O127" s="13">
        <v>101</v>
      </c>
      <c r="P127" s="13">
        <f t="shared" si="2"/>
        <v>1223</v>
      </c>
      <c r="Q127" s="13">
        <f t="shared" si="3"/>
        <v>102</v>
      </c>
    </row>
    <row r="128" spans="2:17" x14ac:dyDescent="0.2">
      <c r="B128" s="47"/>
      <c r="C128" s="14" t="s">
        <v>18</v>
      </c>
      <c r="D128" s="15">
        <v>26</v>
      </c>
      <c r="E128" s="15">
        <v>29</v>
      </c>
      <c r="F128" s="15">
        <v>32</v>
      </c>
      <c r="G128" s="15">
        <v>28</v>
      </c>
      <c r="H128" s="15">
        <v>34</v>
      </c>
      <c r="I128" s="15">
        <v>20</v>
      </c>
      <c r="J128" s="15">
        <v>28</v>
      </c>
      <c r="K128" s="15">
        <v>29</v>
      </c>
      <c r="L128" s="15">
        <v>39</v>
      </c>
      <c r="M128" s="15">
        <v>43</v>
      </c>
      <c r="N128" s="15">
        <v>27</v>
      </c>
      <c r="O128" s="15">
        <v>31</v>
      </c>
      <c r="P128" s="15">
        <f t="shared" si="2"/>
        <v>366</v>
      </c>
      <c r="Q128" s="15">
        <f t="shared" si="3"/>
        <v>31</v>
      </c>
    </row>
    <row r="129" spans="2:17" x14ac:dyDescent="0.2">
      <c r="B129" s="45" t="s">
        <v>49</v>
      </c>
      <c r="C129" s="7" t="s">
        <v>15</v>
      </c>
      <c r="D129" s="8">
        <v>803</v>
      </c>
      <c r="E129" s="8">
        <v>368</v>
      </c>
      <c r="F129" s="8">
        <v>343</v>
      </c>
      <c r="G129" s="8">
        <v>460</v>
      </c>
      <c r="H129" s="8">
        <v>328</v>
      </c>
      <c r="I129" s="8">
        <v>257</v>
      </c>
      <c r="J129" s="8">
        <v>303</v>
      </c>
      <c r="K129" s="8">
        <v>363</v>
      </c>
      <c r="L129" s="8">
        <v>375</v>
      </c>
      <c r="M129" s="8">
        <v>245</v>
      </c>
      <c r="N129" s="8">
        <v>267</v>
      </c>
      <c r="O129" s="8">
        <v>975</v>
      </c>
      <c r="P129" s="8">
        <f t="shared" si="2"/>
        <v>5087</v>
      </c>
      <c r="Q129" s="8">
        <f t="shared" si="3"/>
        <v>424</v>
      </c>
    </row>
    <row r="130" spans="2:17" x14ac:dyDescent="0.2">
      <c r="B130" s="46"/>
      <c r="C130" s="9" t="s">
        <v>16</v>
      </c>
      <c r="D130" s="10">
        <v>441</v>
      </c>
      <c r="E130" s="10">
        <v>323</v>
      </c>
      <c r="F130" s="10">
        <v>244</v>
      </c>
      <c r="G130" s="10">
        <v>283</v>
      </c>
      <c r="H130" s="10">
        <v>303</v>
      </c>
      <c r="I130" s="10">
        <v>278</v>
      </c>
      <c r="J130" s="10">
        <v>269</v>
      </c>
      <c r="K130" s="10">
        <v>268</v>
      </c>
      <c r="L130" s="10">
        <v>307</v>
      </c>
      <c r="M130" s="10">
        <v>283</v>
      </c>
      <c r="N130" s="10">
        <v>249</v>
      </c>
      <c r="O130" s="10">
        <v>956</v>
      </c>
      <c r="P130" s="10">
        <f t="shared" si="2"/>
        <v>4204</v>
      </c>
      <c r="Q130" s="10">
        <f t="shared" si="3"/>
        <v>350</v>
      </c>
    </row>
    <row r="131" spans="2:17" x14ac:dyDescent="0.2">
      <c r="B131" s="46"/>
      <c r="C131" s="12" t="s">
        <v>17</v>
      </c>
      <c r="D131" s="13">
        <v>80</v>
      </c>
      <c r="E131" s="13">
        <v>102</v>
      </c>
      <c r="F131" s="13">
        <v>83</v>
      </c>
      <c r="G131" s="13">
        <v>113</v>
      </c>
      <c r="H131" s="13">
        <v>104</v>
      </c>
      <c r="I131" s="13">
        <v>133</v>
      </c>
      <c r="J131" s="13">
        <v>101</v>
      </c>
      <c r="K131" s="13">
        <v>96</v>
      </c>
      <c r="L131" s="13">
        <v>82</v>
      </c>
      <c r="M131" s="13">
        <v>104</v>
      </c>
      <c r="N131" s="13">
        <v>101</v>
      </c>
      <c r="O131" s="13">
        <v>97</v>
      </c>
      <c r="P131" s="13">
        <f t="shared" si="2"/>
        <v>1196</v>
      </c>
      <c r="Q131" s="13">
        <f t="shared" si="3"/>
        <v>100</v>
      </c>
    </row>
    <row r="132" spans="2:17" x14ac:dyDescent="0.2">
      <c r="B132" s="47"/>
      <c r="C132" s="14" t="s">
        <v>18</v>
      </c>
      <c r="D132" s="15">
        <v>31</v>
      </c>
      <c r="E132" s="15">
        <v>33</v>
      </c>
      <c r="F132" s="15">
        <v>25</v>
      </c>
      <c r="G132" s="15">
        <v>37</v>
      </c>
      <c r="H132" s="15">
        <v>37</v>
      </c>
      <c r="I132" s="15">
        <v>21</v>
      </c>
      <c r="J132" s="15">
        <v>20</v>
      </c>
      <c r="K132" s="15">
        <v>31</v>
      </c>
      <c r="L132" s="15">
        <v>39</v>
      </c>
      <c r="M132" s="15">
        <v>44</v>
      </c>
      <c r="N132" s="15">
        <v>33</v>
      </c>
      <c r="O132" s="15">
        <v>45</v>
      </c>
      <c r="P132" s="15">
        <f t="shared" si="2"/>
        <v>396</v>
      </c>
      <c r="Q132" s="15">
        <f t="shared" si="3"/>
        <v>33</v>
      </c>
    </row>
    <row r="133" spans="2:17" x14ac:dyDescent="0.2">
      <c r="B133" s="45" t="s">
        <v>50</v>
      </c>
      <c r="C133" s="7" t="s">
        <v>15</v>
      </c>
      <c r="D133" s="8">
        <v>723</v>
      </c>
      <c r="E133" s="8">
        <v>334</v>
      </c>
      <c r="F133" s="8">
        <v>267</v>
      </c>
      <c r="G133" s="8">
        <v>311</v>
      </c>
      <c r="H133" s="8">
        <v>350</v>
      </c>
      <c r="I133" s="8">
        <v>289</v>
      </c>
      <c r="J133" s="8">
        <v>289</v>
      </c>
      <c r="K133" s="8">
        <v>283</v>
      </c>
      <c r="L133" s="8">
        <v>290</v>
      </c>
      <c r="M133" s="8">
        <v>247</v>
      </c>
      <c r="N133" s="8">
        <v>277</v>
      </c>
      <c r="O133" s="8">
        <v>1026</v>
      </c>
      <c r="P133" s="8">
        <f t="shared" si="2"/>
        <v>4686</v>
      </c>
      <c r="Q133" s="8">
        <f t="shared" si="3"/>
        <v>391</v>
      </c>
    </row>
    <row r="134" spans="2:17" x14ac:dyDescent="0.2">
      <c r="B134" s="46"/>
      <c r="C134" s="9" t="s">
        <v>16</v>
      </c>
      <c r="D134" s="10">
        <v>470</v>
      </c>
      <c r="E134" s="10">
        <v>323</v>
      </c>
      <c r="F134" s="10">
        <v>252</v>
      </c>
      <c r="G134" s="10">
        <v>322</v>
      </c>
      <c r="H134" s="10">
        <v>318</v>
      </c>
      <c r="I134" s="10">
        <v>258</v>
      </c>
      <c r="J134" s="10">
        <v>325</v>
      </c>
      <c r="K134" s="10">
        <v>312</v>
      </c>
      <c r="L134" s="10">
        <v>327</v>
      </c>
      <c r="M134" s="10">
        <v>260</v>
      </c>
      <c r="N134" s="10">
        <v>276</v>
      </c>
      <c r="O134" s="10">
        <v>1132</v>
      </c>
      <c r="P134" s="10">
        <f t="shared" ref="P134:P176" si="4">SUM(D134:O134)</f>
        <v>4575</v>
      </c>
      <c r="Q134" s="10">
        <f t="shared" si="3"/>
        <v>381</v>
      </c>
    </row>
    <row r="135" spans="2:17" x14ac:dyDescent="0.2">
      <c r="B135" s="46"/>
      <c r="C135" s="12" t="s">
        <v>17</v>
      </c>
      <c r="D135" s="13">
        <v>97</v>
      </c>
      <c r="E135" s="13">
        <v>98</v>
      </c>
      <c r="F135" s="13">
        <v>85</v>
      </c>
      <c r="G135" s="13">
        <v>104</v>
      </c>
      <c r="H135" s="13">
        <v>100</v>
      </c>
      <c r="I135" s="13">
        <v>92</v>
      </c>
      <c r="J135" s="13">
        <v>105</v>
      </c>
      <c r="K135" s="13">
        <v>73</v>
      </c>
      <c r="L135" s="13">
        <v>84</v>
      </c>
      <c r="M135" s="13">
        <v>109</v>
      </c>
      <c r="N135" s="13">
        <v>83</v>
      </c>
      <c r="O135" s="13">
        <v>95</v>
      </c>
      <c r="P135" s="13">
        <f t="shared" si="4"/>
        <v>1125</v>
      </c>
      <c r="Q135" s="13">
        <f t="shared" si="3"/>
        <v>94</v>
      </c>
    </row>
    <row r="136" spans="2:17" x14ac:dyDescent="0.2">
      <c r="B136" s="47"/>
      <c r="C136" s="14" t="s">
        <v>18</v>
      </c>
      <c r="D136" s="15">
        <v>35</v>
      </c>
      <c r="E136" s="15">
        <v>31</v>
      </c>
      <c r="F136" s="15">
        <v>22</v>
      </c>
      <c r="G136" s="15">
        <v>28</v>
      </c>
      <c r="H136" s="15">
        <v>23</v>
      </c>
      <c r="I136" s="15">
        <v>32</v>
      </c>
      <c r="J136" s="15">
        <v>25</v>
      </c>
      <c r="K136" s="15">
        <v>34</v>
      </c>
      <c r="L136" s="15">
        <v>33</v>
      </c>
      <c r="M136" s="15">
        <v>40</v>
      </c>
      <c r="N136" s="15">
        <v>45</v>
      </c>
      <c r="O136" s="15">
        <v>39</v>
      </c>
      <c r="P136" s="15">
        <f t="shared" si="4"/>
        <v>387</v>
      </c>
      <c r="Q136" s="15">
        <f t="shared" si="3"/>
        <v>32</v>
      </c>
    </row>
    <row r="137" spans="2:17" x14ac:dyDescent="0.2">
      <c r="B137" s="45" t="s">
        <v>51</v>
      </c>
      <c r="C137" s="7" t="s">
        <v>15</v>
      </c>
      <c r="D137" s="8">
        <v>756</v>
      </c>
      <c r="E137" s="8">
        <v>419</v>
      </c>
      <c r="F137" s="8">
        <v>312</v>
      </c>
      <c r="G137" s="8">
        <v>402</v>
      </c>
      <c r="H137" s="8">
        <v>406</v>
      </c>
      <c r="I137" s="8">
        <v>286</v>
      </c>
      <c r="J137" s="8">
        <v>477</v>
      </c>
      <c r="K137" s="8">
        <v>363</v>
      </c>
      <c r="L137" s="8">
        <v>367</v>
      </c>
      <c r="M137" s="8">
        <v>258</v>
      </c>
      <c r="N137" s="8">
        <v>336</v>
      </c>
      <c r="O137" s="8">
        <v>958</v>
      </c>
      <c r="P137" s="8">
        <f t="shared" si="4"/>
        <v>5340</v>
      </c>
      <c r="Q137" s="8">
        <f t="shared" si="3"/>
        <v>445</v>
      </c>
    </row>
    <row r="138" spans="2:17" x14ac:dyDescent="0.2">
      <c r="B138" s="46"/>
      <c r="C138" s="9" t="s">
        <v>16</v>
      </c>
      <c r="D138" s="10">
        <v>500</v>
      </c>
      <c r="E138" s="10">
        <v>291</v>
      </c>
      <c r="F138" s="10">
        <v>300</v>
      </c>
      <c r="G138" s="10">
        <v>285</v>
      </c>
      <c r="H138" s="10">
        <v>318</v>
      </c>
      <c r="I138" s="10">
        <v>307</v>
      </c>
      <c r="J138" s="10">
        <v>285</v>
      </c>
      <c r="K138" s="10">
        <v>303</v>
      </c>
      <c r="L138" s="10">
        <v>306</v>
      </c>
      <c r="M138" s="10">
        <v>263</v>
      </c>
      <c r="N138" s="10">
        <v>297</v>
      </c>
      <c r="O138" s="10">
        <v>1076</v>
      </c>
      <c r="P138" s="10">
        <f t="shared" si="4"/>
        <v>4531</v>
      </c>
      <c r="Q138" s="10">
        <f t="shared" ref="Q138:Q176" si="5">ROUND(P138/12,0)</f>
        <v>378</v>
      </c>
    </row>
    <row r="139" spans="2:17" x14ac:dyDescent="0.2">
      <c r="B139" s="46"/>
      <c r="C139" s="12" t="s">
        <v>17</v>
      </c>
      <c r="D139" s="13">
        <v>87</v>
      </c>
      <c r="E139" s="13">
        <v>87</v>
      </c>
      <c r="F139" s="13">
        <v>72</v>
      </c>
      <c r="G139" s="13">
        <v>93</v>
      </c>
      <c r="H139" s="13">
        <v>93</v>
      </c>
      <c r="I139" s="13">
        <v>104</v>
      </c>
      <c r="J139" s="13">
        <v>76</v>
      </c>
      <c r="K139" s="13">
        <v>89</v>
      </c>
      <c r="L139" s="13">
        <v>100</v>
      </c>
      <c r="M139" s="13">
        <v>75</v>
      </c>
      <c r="N139" s="13">
        <v>86</v>
      </c>
      <c r="O139" s="13">
        <v>83</v>
      </c>
      <c r="P139" s="13">
        <f t="shared" si="4"/>
        <v>1045</v>
      </c>
      <c r="Q139" s="13">
        <f t="shared" si="5"/>
        <v>87</v>
      </c>
    </row>
    <row r="140" spans="2:17" x14ac:dyDescent="0.2">
      <c r="B140" s="47"/>
      <c r="C140" s="14" t="s">
        <v>18</v>
      </c>
      <c r="D140" s="15">
        <v>43</v>
      </c>
      <c r="E140" s="15">
        <v>37</v>
      </c>
      <c r="F140" s="15">
        <v>39</v>
      </c>
      <c r="G140" s="15">
        <v>41</v>
      </c>
      <c r="H140" s="15">
        <v>23</v>
      </c>
      <c r="I140" s="15">
        <v>35</v>
      </c>
      <c r="J140" s="15">
        <v>24</v>
      </c>
      <c r="K140" s="15">
        <v>32</v>
      </c>
      <c r="L140" s="15">
        <v>35</v>
      </c>
      <c r="M140" s="15">
        <v>41</v>
      </c>
      <c r="N140" s="15">
        <v>42</v>
      </c>
      <c r="O140" s="15">
        <v>25</v>
      </c>
      <c r="P140" s="15">
        <f t="shared" si="4"/>
        <v>417</v>
      </c>
      <c r="Q140" s="15">
        <f t="shared" si="5"/>
        <v>35</v>
      </c>
    </row>
    <row r="141" spans="2:17" x14ac:dyDescent="0.2">
      <c r="B141" s="45" t="s">
        <v>52</v>
      </c>
      <c r="C141" s="7" t="s">
        <v>15</v>
      </c>
      <c r="D141" s="8">
        <v>676</v>
      </c>
      <c r="E141" s="8">
        <v>371</v>
      </c>
      <c r="F141" s="8">
        <v>308</v>
      </c>
      <c r="G141" s="8">
        <v>453</v>
      </c>
      <c r="H141" s="8">
        <v>425</v>
      </c>
      <c r="I141" s="8">
        <v>319</v>
      </c>
      <c r="J141" s="8">
        <v>332</v>
      </c>
      <c r="K141" s="8">
        <v>319</v>
      </c>
      <c r="L141" s="8">
        <v>327</v>
      </c>
      <c r="M141" s="8">
        <v>315</v>
      </c>
      <c r="N141" s="8">
        <v>366</v>
      </c>
      <c r="O141" s="8">
        <v>1214</v>
      </c>
      <c r="P141" s="8">
        <f t="shared" si="4"/>
        <v>5425</v>
      </c>
      <c r="Q141" s="8">
        <f t="shared" si="5"/>
        <v>452</v>
      </c>
    </row>
    <row r="142" spans="2:17" x14ac:dyDescent="0.2">
      <c r="B142" s="46"/>
      <c r="C142" s="9" t="s">
        <v>16</v>
      </c>
      <c r="D142" s="10">
        <v>508</v>
      </c>
      <c r="E142" s="10">
        <v>340</v>
      </c>
      <c r="F142" s="10">
        <v>233</v>
      </c>
      <c r="G142" s="10">
        <v>273</v>
      </c>
      <c r="H142" s="10">
        <v>367</v>
      </c>
      <c r="I142" s="10">
        <v>249</v>
      </c>
      <c r="J142" s="10">
        <v>336</v>
      </c>
      <c r="K142" s="10">
        <v>322</v>
      </c>
      <c r="L142" s="10">
        <v>325</v>
      </c>
      <c r="M142" s="10">
        <v>266</v>
      </c>
      <c r="N142" s="10">
        <v>285</v>
      </c>
      <c r="O142" s="10">
        <v>1004</v>
      </c>
      <c r="P142" s="10">
        <f t="shared" si="4"/>
        <v>4508</v>
      </c>
      <c r="Q142" s="10">
        <f t="shared" si="5"/>
        <v>376</v>
      </c>
    </row>
    <row r="143" spans="2:17" x14ac:dyDescent="0.2">
      <c r="B143" s="46"/>
      <c r="C143" s="12" t="s">
        <v>17</v>
      </c>
      <c r="D143" s="13">
        <v>82</v>
      </c>
      <c r="E143" s="13">
        <v>73</v>
      </c>
      <c r="F143" s="13">
        <v>84</v>
      </c>
      <c r="G143" s="13">
        <v>90</v>
      </c>
      <c r="H143" s="13">
        <v>96</v>
      </c>
      <c r="I143" s="13">
        <v>86</v>
      </c>
      <c r="J143" s="13">
        <v>75</v>
      </c>
      <c r="K143" s="13">
        <v>100</v>
      </c>
      <c r="L143" s="13">
        <v>99</v>
      </c>
      <c r="M143" s="13">
        <v>95</v>
      </c>
      <c r="N143" s="13">
        <v>76</v>
      </c>
      <c r="O143" s="13">
        <v>94</v>
      </c>
      <c r="P143" s="13">
        <f t="shared" si="4"/>
        <v>1050</v>
      </c>
      <c r="Q143" s="13">
        <f t="shared" si="5"/>
        <v>88</v>
      </c>
    </row>
    <row r="144" spans="2:17" x14ac:dyDescent="0.2">
      <c r="B144" s="47"/>
      <c r="C144" s="14" t="s">
        <v>18</v>
      </c>
      <c r="D144" s="15">
        <v>30</v>
      </c>
      <c r="E144" s="15">
        <v>33</v>
      </c>
      <c r="F144" s="15">
        <v>35</v>
      </c>
      <c r="G144" s="15">
        <v>36</v>
      </c>
      <c r="H144" s="15">
        <v>29</v>
      </c>
      <c r="I144" s="15">
        <v>19</v>
      </c>
      <c r="J144" s="15">
        <v>33</v>
      </c>
      <c r="K144" s="15">
        <v>24</v>
      </c>
      <c r="L144" s="15">
        <v>31</v>
      </c>
      <c r="M144" s="15">
        <v>58</v>
      </c>
      <c r="N144" s="15">
        <v>26</v>
      </c>
      <c r="O144" s="15">
        <v>54</v>
      </c>
      <c r="P144" s="15">
        <f t="shared" si="4"/>
        <v>408</v>
      </c>
      <c r="Q144" s="15">
        <f t="shared" si="5"/>
        <v>34</v>
      </c>
    </row>
    <row r="145" spans="2:17" x14ac:dyDescent="0.2">
      <c r="B145" s="45" t="s">
        <v>53</v>
      </c>
      <c r="C145" s="7" t="s">
        <v>15</v>
      </c>
      <c r="D145" s="8">
        <v>700</v>
      </c>
      <c r="E145" s="8">
        <v>459</v>
      </c>
      <c r="F145" s="8">
        <v>414</v>
      </c>
      <c r="G145" s="8">
        <v>405</v>
      </c>
      <c r="H145" s="8">
        <v>500</v>
      </c>
      <c r="I145" s="8">
        <v>429</v>
      </c>
      <c r="J145" s="8">
        <v>419</v>
      </c>
      <c r="K145" s="8">
        <v>410</v>
      </c>
      <c r="L145" s="8">
        <v>411</v>
      </c>
      <c r="M145" s="8">
        <v>244</v>
      </c>
      <c r="N145" s="8">
        <v>310</v>
      </c>
      <c r="O145" s="8">
        <v>811</v>
      </c>
      <c r="P145" s="8">
        <f t="shared" si="4"/>
        <v>5512</v>
      </c>
      <c r="Q145" s="8">
        <f t="shared" si="5"/>
        <v>459</v>
      </c>
    </row>
    <row r="146" spans="2:17" x14ac:dyDescent="0.2">
      <c r="B146" s="46"/>
      <c r="C146" s="9" t="s">
        <v>16</v>
      </c>
      <c r="D146" s="10">
        <v>465</v>
      </c>
      <c r="E146" s="10">
        <v>335</v>
      </c>
      <c r="F146" s="10">
        <v>300</v>
      </c>
      <c r="G146" s="10">
        <v>370</v>
      </c>
      <c r="H146" s="10">
        <v>338</v>
      </c>
      <c r="I146" s="10">
        <v>289</v>
      </c>
      <c r="J146" s="10">
        <v>344</v>
      </c>
      <c r="K146" s="10">
        <v>244</v>
      </c>
      <c r="L146" s="10">
        <v>287</v>
      </c>
      <c r="M146" s="10">
        <v>255</v>
      </c>
      <c r="N146" s="10">
        <v>316</v>
      </c>
      <c r="O146" s="10">
        <v>988</v>
      </c>
      <c r="P146" s="10">
        <f t="shared" si="4"/>
        <v>4531</v>
      </c>
      <c r="Q146" s="10">
        <f t="shared" si="5"/>
        <v>378</v>
      </c>
    </row>
    <row r="147" spans="2:17" x14ac:dyDescent="0.2">
      <c r="B147" s="46"/>
      <c r="C147" s="12" t="s">
        <v>17</v>
      </c>
      <c r="D147" s="13">
        <v>72</v>
      </c>
      <c r="E147" s="13">
        <v>88</v>
      </c>
      <c r="F147" s="13">
        <v>79</v>
      </c>
      <c r="G147" s="13">
        <v>91</v>
      </c>
      <c r="H147" s="13">
        <v>97</v>
      </c>
      <c r="I147" s="13">
        <v>68</v>
      </c>
      <c r="J147" s="13">
        <v>97</v>
      </c>
      <c r="K147" s="13">
        <v>93</v>
      </c>
      <c r="L147" s="13">
        <v>83</v>
      </c>
      <c r="M147" s="13">
        <v>89</v>
      </c>
      <c r="N147" s="13">
        <v>75</v>
      </c>
      <c r="O147" s="13">
        <v>104</v>
      </c>
      <c r="P147" s="13">
        <f t="shared" si="4"/>
        <v>1036</v>
      </c>
      <c r="Q147" s="13">
        <f t="shared" si="5"/>
        <v>86</v>
      </c>
    </row>
    <row r="148" spans="2:17" x14ac:dyDescent="0.2">
      <c r="B148" s="47"/>
      <c r="C148" s="14" t="s">
        <v>18</v>
      </c>
      <c r="D148" s="15">
        <v>39</v>
      </c>
      <c r="E148" s="15">
        <v>34</v>
      </c>
      <c r="F148" s="15">
        <v>25</v>
      </c>
      <c r="G148" s="15">
        <v>34</v>
      </c>
      <c r="H148" s="15">
        <v>31</v>
      </c>
      <c r="I148" s="15">
        <v>32</v>
      </c>
      <c r="J148" s="15">
        <v>45</v>
      </c>
      <c r="K148" s="15">
        <v>41</v>
      </c>
      <c r="L148" s="15">
        <v>31</v>
      </c>
      <c r="M148" s="15">
        <v>49</v>
      </c>
      <c r="N148" s="15">
        <v>39</v>
      </c>
      <c r="O148" s="15">
        <v>48</v>
      </c>
      <c r="P148" s="15">
        <f t="shared" si="4"/>
        <v>448</v>
      </c>
      <c r="Q148" s="15">
        <f t="shared" si="5"/>
        <v>37</v>
      </c>
    </row>
    <row r="149" spans="2:17" x14ac:dyDescent="0.2">
      <c r="B149" s="45" t="s">
        <v>54</v>
      </c>
      <c r="C149" s="7" t="s">
        <v>15</v>
      </c>
      <c r="D149" s="8">
        <v>670</v>
      </c>
      <c r="E149" s="8">
        <v>365</v>
      </c>
      <c r="F149" s="8">
        <v>647</v>
      </c>
      <c r="G149" s="8">
        <v>364</v>
      </c>
      <c r="H149" s="8">
        <v>421</v>
      </c>
      <c r="I149" s="8">
        <v>279</v>
      </c>
      <c r="J149" s="8">
        <v>354</v>
      </c>
      <c r="K149" s="8">
        <v>446</v>
      </c>
      <c r="L149" s="8">
        <v>342</v>
      </c>
      <c r="M149" s="8">
        <v>266</v>
      </c>
      <c r="N149" s="8">
        <v>310</v>
      </c>
      <c r="O149" s="8">
        <v>775</v>
      </c>
      <c r="P149" s="8">
        <f t="shared" si="4"/>
        <v>5239</v>
      </c>
      <c r="Q149" s="8">
        <f t="shared" si="5"/>
        <v>437</v>
      </c>
    </row>
    <row r="150" spans="2:17" x14ac:dyDescent="0.2">
      <c r="B150" s="46"/>
      <c r="C150" s="9" t="s">
        <v>16</v>
      </c>
      <c r="D150" s="10">
        <v>482</v>
      </c>
      <c r="E150" s="10">
        <v>358</v>
      </c>
      <c r="F150" s="10">
        <v>326</v>
      </c>
      <c r="G150" s="10">
        <v>312</v>
      </c>
      <c r="H150" s="10">
        <v>320</v>
      </c>
      <c r="I150" s="10">
        <v>386</v>
      </c>
      <c r="J150" s="10">
        <v>314</v>
      </c>
      <c r="K150" s="10">
        <v>334</v>
      </c>
      <c r="L150" s="10">
        <v>360</v>
      </c>
      <c r="M150" s="10">
        <v>333</v>
      </c>
      <c r="N150" s="10">
        <v>337</v>
      </c>
      <c r="O150" s="10">
        <v>990</v>
      </c>
      <c r="P150" s="10">
        <f t="shared" si="4"/>
        <v>4852</v>
      </c>
      <c r="Q150" s="10">
        <f t="shared" si="5"/>
        <v>404</v>
      </c>
    </row>
    <row r="151" spans="2:17" x14ac:dyDescent="0.2">
      <c r="B151" s="46"/>
      <c r="C151" s="12" t="s">
        <v>17</v>
      </c>
      <c r="D151" s="13">
        <v>68</v>
      </c>
      <c r="E151" s="13">
        <v>89</v>
      </c>
      <c r="F151" s="13">
        <v>90</v>
      </c>
      <c r="G151" s="13">
        <v>98</v>
      </c>
      <c r="H151" s="13">
        <v>105</v>
      </c>
      <c r="I151" s="13">
        <v>75</v>
      </c>
      <c r="J151" s="13">
        <v>108</v>
      </c>
      <c r="K151" s="13">
        <v>90</v>
      </c>
      <c r="L151" s="13">
        <v>81</v>
      </c>
      <c r="M151" s="13">
        <v>104</v>
      </c>
      <c r="N151" s="13">
        <v>70</v>
      </c>
      <c r="O151" s="13">
        <v>85</v>
      </c>
      <c r="P151" s="13">
        <f t="shared" si="4"/>
        <v>1063</v>
      </c>
      <c r="Q151" s="13">
        <f t="shared" si="5"/>
        <v>89</v>
      </c>
    </row>
    <row r="152" spans="2:17" x14ac:dyDescent="0.2">
      <c r="B152" s="47"/>
      <c r="C152" s="14" t="s">
        <v>18</v>
      </c>
      <c r="D152" s="15">
        <v>32</v>
      </c>
      <c r="E152" s="15">
        <v>44</v>
      </c>
      <c r="F152" s="15">
        <v>39</v>
      </c>
      <c r="G152" s="15">
        <v>45</v>
      </c>
      <c r="H152" s="15">
        <v>33</v>
      </c>
      <c r="I152" s="15">
        <v>33</v>
      </c>
      <c r="J152" s="15">
        <v>38</v>
      </c>
      <c r="K152" s="15">
        <v>37</v>
      </c>
      <c r="L152" s="15">
        <v>30</v>
      </c>
      <c r="M152" s="15">
        <v>65</v>
      </c>
      <c r="N152" s="15">
        <v>39</v>
      </c>
      <c r="O152" s="15">
        <v>50</v>
      </c>
      <c r="P152" s="15">
        <f t="shared" si="4"/>
        <v>485</v>
      </c>
      <c r="Q152" s="15">
        <f t="shared" si="5"/>
        <v>40</v>
      </c>
    </row>
    <row r="153" spans="2:17" x14ac:dyDescent="0.2">
      <c r="B153" s="45" t="s">
        <v>55</v>
      </c>
      <c r="C153" s="7" t="s">
        <v>15</v>
      </c>
      <c r="D153" s="8">
        <v>688</v>
      </c>
      <c r="E153" s="8">
        <v>431</v>
      </c>
      <c r="F153" s="8">
        <v>304</v>
      </c>
      <c r="G153" s="8">
        <v>389</v>
      </c>
      <c r="H153" s="8">
        <v>310</v>
      </c>
      <c r="I153" s="8">
        <v>267</v>
      </c>
      <c r="J153" s="8">
        <v>359</v>
      </c>
      <c r="K153" s="8">
        <v>361</v>
      </c>
      <c r="L153" s="8">
        <v>301</v>
      </c>
      <c r="M153" s="8">
        <v>264</v>
      </c>
      <c r="N153" s="8">
        <v>320</v>
      </c>
      <c r="O153" s="8">
        <v>843</v>
      </c>
      <c r="P153" s="8">
        <f t="shared" si="4"/>
        <v>4837</v>
      </c>
      <c r="Q153" s="8">
        <f t="shared" si="5"/>
        <v>403</v>
      </c>
    </row>
    <row r="154" spans="2:17" x14ac:dyDescent="0.2">
      <c r="B154" s="46"/>
      <c r="C154" s="9" t="s">
        <v>16</v>
      </c>
      <c r="D154" s="10">
        <v>529</v>
      </c>
      <c r="E154" s="10">
        <v>306</v>
      </c>
      <c r="F154" s="10">
        <v>351</v>
      </c>
      <c r="G154" s="10">
        <v>334</v>
      </c>
      <c r="H154" s="10">
        <v>287</v>
      </c>
      <c r="I154" s="10">
        <v>311</v>
      </c>
      <c r="J154" s="10">
        <v>296</v>
      </c>
      <c r="K154" s="10">
        <v>278</v>
      </c>
      <c r="L154" s="10">
        <v>318</v>
      </c>
      <c r="M154" s="10">
        <v>324</v>
      </c>
      <c r="N154" s="10">
        <v>299</v>
      </c>
      <c r="O154" s="10">
        <v>938</v>
      </c>
      <c r="P154" s="10">
        <f t="shared" si="4"/>
        <v>4571</v>
      </c>
      <c r="Q154" s="10">
        <f t="shared" si="5"/>
        <v>381</v>
      </c>
    </row>
    <row r="155" spans="2:17" x14ac:dyDescent="0.2">
      <c r="B155" s="46"/>
      <c r="C155" s="12" t="s">
        <v>17</v>
      </c>
      <c r="D155" s="13">
        <v>94</v>
      </c>
      <c r="E155" s="13">
        <v>89</v>
      </c>
      <c r="F155" s="13">
        <v>90</v>
      </c>
      <c r="G155" s="13">
        <v>87</v>
      </c>
      <c r="H155" s="13">
        <v>82</v>
      </c>
      <c r="I155" s="13">
        <v>77</v>
      </c>
      <c r="J155" s="13">
        <v>61</v>
      </c>
      <c r="K155" s="13">
        <v>86</v>
      </c>
      <c r="L155" s="13">
        <v>71</v>
      </c>
      <c r="M155" s="13">
        <v>77</v>
      </c>
      <c r="N155" s="13">
        <v>80</v>
      </c>
      <c r="O155" s="13">
        <v>83</v>
      </c>
      <c r="P155" s="13">
        <f t="shared" si="4"/>
        <v>977</v>
      </c>
      <c r="Q155" s="13">
        <f t="shared" si="5"/>
        <v>81</v>
      </c>
    </row>
    <row r="156" spans="2:17" x14ac:dyDescent="0.2">
      <c r="B156" s="47"/>
      <c r="C156" s="14" t="s">
        <v>18</v>
      </c>
      <c r="D156" s="15">
        <v>33</v>
      </c>
      <c r="E156" s="15">
        <v>49</v>
      </c>
      <c r="F156" s="15">
        <v>25</v>
      </c>
      <c r="G156" s="15">
        <v>39</v>
      </c>
      <c r="H156" s="15">
        <v>25</v>
      </c>
      <c r="I156" s="15">
        <v>38</v>
      </c>
      <c r="J156" s="15">
        <v>38</v>
      </c>
      <c r="K156" s="15">
        <v>55</v>
      </c>
      <c r="L156" s="15">
        <v>34</v>
      </c>
      <c r="M156" s="15">
        <v>44</v>
      </c>
      <c r="N156" s="15">
        <v>40</v>
      </c>
      <c r="O156" s="15">
        <v>44</v>
      </c>
      <c r="P156" s="15">
        <f t="shared" si="4"/>
        <v>464</v>
      </c>
      <c r="Q156" s="15">
        <f t="shared" si="5"/>
        <v>39</v>
      </c>
    </row>
    <row r="157" spans="2:17" x14ac:dyDescent="0.2">
      <c r="B157" s="45" t="s">
        <v>56</v>
      </c>
      <c r="C157" s="7" t="s">
        <v>15</v>
      </c>
      <c r="D157" s="8">
        <v>715</v>
      </c>
      <c r="E157" s="8">
        <v>354</v>
      </c>
      <c r="F157" s="8">
        <v>355</v>
      </c>
      <c r="G157" s="8">
        <v>507</v>
      </c>
      <c r="H157" s="8">
        <v>374</v>
      </c>
      <c r="I157" s="8">
        <v>375</v>
      </c>
      <c r="J157" s="8">
        <v>404</v>
      </c>
      <c r="K157" s="8">
        <v>356</v>
      </c>
      <c r="L157" s="8">
        <v>320</v>
      </c>
      <c r="M157" s="8">
        <v>278</v>
      </c>
      <c r="N157" s="8">
        <v>297</v>
      </c>
      <c r="O157" s="8">
        <v>908</v>
      </c>
      <c r="P157" s="8">
        <f t="shared" si="4"/>
        <v>5243</v>
      </c>
      <c r="Q157" s="8">
        <f t="shared" si="5"/>
        <v>437</v>
      </c>
    </row>
    <row r="158" spans="2:17" x14ac:dyDescent="0.2">
      <c r="B158" s="46"/>
      <c r="C158" s="9" t="s">
        <v>16</v>
      </c>
      <c r="D158" s="10">
        <v>572</v>
      </c>
      <c r="E158" s="10">
        <v>329</v>
      </c>
      <c r="F158" s="10">
        <v>346</v>
      </c>
      <c r="G158" s="10">
        <v>372</v>
      </c>
      <c r="H158" s="10">
        <v>240</v>
      </c>
      <c r="I158" s="10">
        <v>308</v>
      </c>
      <c r="J158" s="10">
        <v>382</v>
      </c>
      <c r="K158" s="10">
        <v>321</v>
      </c>
      <c r="L158" s="10">
        <v>343</v>
      </c>
      <c r="M158" s="10">
        <v>310</v>
      </c>
      <c r="N158" s="10">
        <v>315</v>
      </c>
      <c r="O158" s="10">
        <v>1026</v>
      </c>
      <c r="P158" s="10">
        <f t="shared" si="4"/>
        <v>4864</v>
      </c>
      <c r="Q158" s="10">
        <f t="shared" si="5"/>
        <v>405</v>
      </c>
    </row>
    <row r="159" spans="2:17" x14ac:dyDescent="0.2">
      <c r="B159" s="46"/>
      <c r="C159" s="12" t="s">
        <v>17</v>
      </c>
      <c r="D159" s="13">
        <v>83</v>
      </c>
      <c r="E159" s="13">
        <v>96</v>
      </c>
      <c r="F159" s="13">
        <v>87</v>
      </c>
      <c r="G159" s="13">
        <v>86</v>
      </c>
      <c r="H159" s="13">
        <v>98</v>
      </c>
      <c r="I159" s="13">
        <v>96</v>
      </c>
      <c r="J159" s="13">
        <v>85</v>
      </c>
      <c r="K159" s="13">
        <v>90</v>
      </c>
      <c r="L159" s="13">
        <v>77</v>
      </c>
      <c r="M159" s="13">
        <v>87</v>
      </c>
      <c r="N159" s="13">
        <v>57</v>
      </c>
      <c r="O159" s="13">
        <v>93</v>
      </c>
      <c r="P159" s="13">
        <f t="shared" si="4"/>
        <v>1035</v>
      </c>
      <c r="Q159" s="13">
        <f t="shared" si="5"/>
        <v>86</v>
      </c>
    </row>
    <row r="160" spans="2:17" x14ac:dyDescent="0.2">
      <c r="B160" s="47"/>
      <c r="C160" s="14" t="s">
        <v>18</v>
      </c>
      <c r="D160" s="15">
        <v>34</v>
      </c>
      <c r="E160" s="15">
        <v>48</v>
      </c>
      <c r="F160" s="15">
        <v>36</v>
      </c>
      <c r="G160" s="15">
        <v>37</v>
      </c>
      <c r="H160" s="15">
        <v>39</v>
      </c>
      <c r="I160" s="15">
        <v>41</v>
      </c>
      <c r="J160" s="15">
        <v>51</v>
      </c>
      <c r="K160" s="15">
        <v>50</v>
      </c>
      <c r="L160" s="15">
        <v>42</v>
      </c>
      <c r="M160" s="15">
        <v>53</v>
      </c>
      <c r="N160" s="15">
        <v>38</v>
      </c>
      <c r="O160" s="15">
        <v>60</v>
      </c>
      <c r="P160" s="15">
        <f t="shared" si="4"/>
        <v>529</v>
      </c>
      <c r="Q160" s="15">
        <f t="shared" si="5"/>
        <v>44</v>
      </c>
    </row>
    <row r="161" spans="2:17" x14ac:dyDescent="0.2">
      <c r="B161" s="45" t="s">
        <v>57</v>
      </c>
      <c r="C161" s="7" t="s">
        <v>15</v>
      </c>
      <c r="D161" s="8">
        <v>964</v>
      </c>
      <c r="E161" s="8">
        <v>376</v>
      </c>
      <c r="F161" s="8">
        <v>367</v>
      </c>
      <c r="G161" s="8">
        <v>316</v>
      </c>
      <c r="H161" s="8">
        <v>386</v>
      </c>
      <c r="I161" s="8">
        <v>372</v>
      </c>
      <c r="J161" s="8">
        <v>385</v>
      </c>
      <c r="K161" s="8">
        <v>324</v>
      </c>
      <c r="L161" s="8">
        <v>372</v>
      </c>
      <c r="M161" s="8">
        <v>286</v>
      </c>
      <c r="N161" s="8">
        <v>362</v>
      </c>
      <c r="O161" s="8">
        <v>1314</v>
      </c>
      <c r="P161" s="8">
        <f t="shared" si="4"/>
        <v>5824</v>
      </c>
      <c r="Q161" s="8">
        <f t="shared" si="5"/>
        <v>485</v>
      </c>
    </row>
    <row r="162" spans="2:17" x14ac:dyDescent="0.2">
      <c r="B162" s="46"/>
      <c r="C162" s="9" t="s">
        <v>16</v>
      </c>
      <c r="D162" s="10">
        <v>568</v>
      </c>
      <c r="E162" s="10">
        <v>319</v>
      </c>
      <c r="F162" s="10">
        <v>371</v>
      </c>
      <c r="G162" s="10">
        <v>382</v>
      </c>
      <c r="H162" s="10">
        <v>406</v>
      </c>
      <c r="I162" s="10">
        <v>318</v>
      </c>
      <c r="J162" s="10">
        <v>378</v>
      </c>
      <c r="K162" s="10">
        <v>341</v>
      </c>
      <c r="L162" s="10">
        <v>334</v>
      </c>
      <c r="M162" s="10">
        <v>329</v>
      </c>
      <c r="N162" s="10">
        <v>346</v>
      </c>
      <c r="O162" s="10">
        <v>1205</v>
      </c>
      <c r="P162" s="10">
        <f t="shared" si="4"/>
        <v>5297</v>
      </c>
      <c r="Q162" s="10">
        <f t="shared" si="5"/>
        <v>441</v>
      </c>
    </row>
    <row r="163" spans="2:17" x14ac:dyDescent="0.2">
      <c r="B163" s="46"/>
      <c r="C163" s="12" t="s">
        <v>17</v>
      </c>
      <c r="D163" s="13">
        <v>79</v>
      </c>
      <c r="E163" s="13">
        <v>79</v>
      </c>
      <c r="F163" s="13">
        <v>79</v>
      </c>
      <c r="G163" s="13">
        <v>74</v>
      </c>
      <c r="H163" s="13">
        <v>98</v>
      </c>
      <c r="I163" s="13">
        <v>71</v>
      </c>
      <c r="J163" s="13">
        <v>86</v>
      </c>
      <c r="K163" s="13">
        <v>100</v>
      </c>
      <c r="L163" s="13">
        <v>97</v>
      </c>
      <c r="M163" s="13">
        <v>76</v>
      </c>
      <c r="N163" s="13">
        <v>72</v>
      </c>
      <c r="O163" s="13">
        <v>91</v>
      </c>
      <c r="P163" s="13">
        <f t="shared" si="4"/>
        <v>1002</v>
      </c>
      <c r="Q163" s="13">
        <f t="shared" si="5"/>
        <v>84</v>
      </c>
    </row>
    <row r="164" spans="2:17" x14ac:dyDescent="0.2">
      <c r="B164" s="47"/>
      <c r="C164" s="14" t="s">
        <v>18</v>
      </c>
      <c r="D164" s="15">
        <v>48</v>
      </c>
      <c r="E164" s="15">
        <v>45</v>
      </c>
      <c r="F164" s="15">
        <v>36</v>
      </c>
      <c r="G164" s="15">
        <v>45</v>
      </c>
      <c r="H164" s="15">
        <v>39</v>
      </c>
      <c r="I164" s="15">
        <v>35</v>
      </c>
      <c r="J164" s="15">
        <v>21</v>
      </c>
      <c r="K164" s="15">
        <v>50</v>
      </c>
      <c r="L164" s="15">
        <v>45</v>
      </c>
      <c r="M164" s="15">
        <v>53</v>
      </c>
      <c r="N164" s="15">
        <v>39</v>
      </c>
      <c r="O164" s="15">
        <v>55</v>
      </c>
      <c r="P164" s="15">
        <f t="shared" si="4"/>
        <v>511</v>
      </c>
      <c r="Q164" s="15">
        <f t="shared" si="5"/>
        <v>43</v>
      </c>
    </row>
    <row r="165" spans="2:17" x14ac:dyDescent="0.2">
      <c r="B165" s="45" t="s">
        <v>58</v>
      </c>
      <c r="C165" s="7" t="s">
        <v>15</v>
      </c>
      <c r="D165" s="8">
        <v>1174</v>
      </c>
      <c r="E165" s="8">
        <v>496</v>
      </c>
      <c r="F165" s="8">
        <v>376</v>
      </c>
      <c r="G165" s="8">
        <v>341</v>
      </c>
      <c r="H165" s="8">
        <v>455</v>
      </c>
      <c r="I165" s="8">
        <v>416</v>
      </c>
      <c r="J165" s="8">
        <v>404</v>
      </c>
      <c r="K165" s="8">
        <v>359</v>
      </c>
      <c r="L165" s="8">
        <v>334</v>
      </c>
      <c r="M165" s="8">
        <v>301</v>
      </c>
      <c r="N165" s="8">
        <v>389</v>
      </c>
      <c r="O165" s="8">
        <v>1126</v>
      </c>
      <c r="P165" s="8">
        <f t="shared" si="4"/>
        <v>6171</v>
      </c>
      <c r="Q165" s="8">
        <f t="shared" si="5"/>
        <v>514</v>
      </c>
    </row>
    <row r="166" spans="2:17" x14ac:dyDescent="0.2">
      <c r="B166" s="46"/>
      <c r="C166" s="9" t="s">
        <v>16</v>
      </c>
      <c r="D166" s="10">
        <v>478</v>
      </c>
      <c r="E166" s="10">
        <v>343</v>
      </c>
      <c r="F166" s="10">
        <v>360</v>
      </c>
      <c r="G166" s="10">
        <v>357</v>
      </c>
      <c r="H166" s="10">
        <v>392</v>
      </c>
      <c r="I166" s="10">
        <v>397</v>
      </c>
      <c r="J166" s="10">
        <v>423</v>
      </c>
      <c r="K166" s="10">
        <v>363</v>
      </c>
      <c r="L166" s="10">
        <v>346</v>
      </c>
      <c r="M166" s="10">
        <v>310</v>
      </c>
      <c r="N166" s="10">
        <v>380</v>
      </c>
      <c r="O166" s="10">
        <v>1208</v>
      </c>
      <c r="P166" s="10">
        <f t="shared" si="4"/>
        <v>5357</v>
      </c>
      <c r="Q166" s="10">
        <f t="shared" si="5"/>
        <v>446</v>
      </c>
    </row>
    <row r="167" spans="2:17" x14ac:dyDescent="0.2">
      <c r="B167" s="46"/>
      <c r="C167" s="12" t="s">
        <v>17</v>
      </c>
      <c r="D167" s="13">
        <v>83</v>
      </c>
      <c r="E167" s="13">
        <v>80</v>
      </c>
      <c r="F167" s="13">
        <v>89</v>
      </c>
      <c r="G167" s="13">
        <v>95</v>
      </c>
      <c r="H167" s="13">
        <v>108</v>
      </c>
      <c r="I167" s="13">
        <v>94</v>
      </c>
      <c r="J167" s="13">
        <v>89</v>
      </c>
      <c r="K167" s="13">
        <v>87</v>
      </c>
      <c r="L167" s="13">
        <v>77</v>
      </c>
      <c r="M167" s="13">
        <v>83</v>
      </c>
      <c r="N167" s="13">
        <v>87</v>
      </c>
      <c r="O167" s="13">
        <v>104</v>
      </c>
      <c r="P167" s="13">
        <f t="shared" si="4"/>
        <v>1076</v>
      </c>
      <c r="Q167" s="13">
        <f t="shared" si="5"/>
        <v>90</v>
      </c>
    </row>
    <row r="168" spans="2:17" x14ac:dyDescent="0.2">
      <c r="B168" s="47"/>
      <c r="C168" s="14" t="s">
        <v>18</v>
      </c>
      <c r="D168" s="15">
        <v>38</v>
      </c>
      <c r="E168" s="15">
        <v>39</v>
      </c>
      <c r="F168" s="15">
        <v>43</v>
      </c>
      <c r="G168" s="15">
        <v>33</v>
      </c>
      <c r="H168" s="15">
        <v>39</v>
      </c>
      <c r="I168" s="15">
        <v>49</v>
      </c>
      <c r="J168" s="15">
        <v>49</v>
      </c>
      <c r="K168" s="15">
        <v>36</v>
      </c>
      <c r="L168" s="15">
        <v>47</v>
      </c>
      <c r="M168" s="15">
        <v>70</v>
      </c>
      <c r="N168" s="15">
        <v>51</v>
      </c>
      <c r="O168" s="15">
        <v>44</v>
      </c>
      <c r="P168" s="15">
        <f t="shared" si="4"/>
        <v>538</v>
      </c>
      <c r="Q168" s="15">
        <f t="shared" si="5"/>
        <v>45</v>
      </c>
    </row>
    <row r="169" spans="2:17" x14ac:dyDescent="0.2">
      <c r="B169" s="45" t="s">
        <v>59</v>
      </c>
      <c r="C169" s="7" t="s">
        <v>15</v>
      </c>
      <c r="D169" s="8">
        <v>1110</v>
      </c>
      <c r="E169" s="8">
        <v>546</v>
      </c>
      <c r="F169" s="8">
        <v>383</v>
      </c>
      <c r="G169" s="8">
        <v>371</v>
      </c>
      <c r="H169" s="8">
        <v>604</v>
      </c>
      <c r="I169" s="8">
        <v>393</v>
      </c>
      <c r="J169" s="8">
        <v>500</v>
      </c>
      <c r="K169" s="8">
        <v>398</v>
      </c>
      <c r="L169" s="8">
        <v>374</v>
      </c>
      <c r="M169" s="8">
        <v>738</v>
      </c>
      <c r="N169" s="8">
        <v>384</v>
      </c>
      <c r="O169" s="8">
        <v>980</v>
      </c>
      <c r="P169" s="8">
        <f t="shared" si="4"/>
        <v>6781</v>
      </c>
      <c r="Q169" s="8">
        <f t="shared" si="5"/>
        <v>565</v>
      </c>
    </row>
    <row r="170" spans="2:17" x14ac:dyDescent="0.2">
      <c r="B170" s="46"/>
      <c r="C170" s="9" t="s">
        <v>16</v>
      </c>
      <c r="D170" s="10">
        <v>594</v>
      </c>
      <c r="E170" s="10">
        <v>356</v>
      </c>
      <c r="F170" s="10">
        <v>330</v>
      </c>
      <c r="G170" s="10">
        <v>386</v>
      </c>
      <c r="H170" s="10">
        <v>320</v>
      </c>
      <c r="I170" s="10">
        <v>345</v>
      </c>
      <c r="J170" s="10">
        <v>428</v>
      </c>
      <c r="K170" s="10">
        <v>389</v>
      </c>
      <c r="L170" s="10">
        <v>388</v>
      </c>
      <c r="M170" s="10">
        <v>378</v>
      </c>
      <c r="N170" s="10">
        <v>408</v>
      </c>
      <c r="O170" s="10">
        <v>1264</v>
      </c>
      <c r="P170" s="10">
        <f t="shared" si="4"/>
        <v>5586</v>
      </c>
      <c r="Q170" s="10">
        <f t="shared" si="5"/>
        <v>466</v>
      </c>
    </row>
    <row r="171" spans="2:17" x14ac:dyDescent="0.2">
      <c r="B171" s="46"/>
      <c r="C171" s="12" t="s">
        <v>17</v>
      </c>
      <c r="D171" s="13">
        <v>78</v>
      </c>
      <c r="E171" s="13">
        <v>89</v>
      </c>
      <c r="F171" s="13">
        <v>72</v>
      </c>
      <c r="G171" s="13">
        <v>85</v>
      </c>
      <c r="H171" s="13">
        <v>107</v>
      </c>
      <c r="I171" s="13">
        <v>68</v>
      </c>
      <c r="J171" s="13">
        <v>74</v>
      </c>
      <c r="K171" s="13">
        <v>74</v>
      </c>
      <c r="L171" s="13">
        <v>87</v>
      </c>
      <c r="M171" s="13">
        <v>98</v>
      </c>
      <c r="N171" s="13">
        <v>82</v>
      </c>
      <c r="O171" s="13">
        <v>103</v>
      </c>
      <c r="P171" s="13">
        <f t="shared" si="4"/>
        <v>1017</v>
      </c>
      <c r="Q171" s="13">
        <f t="shared" si="5"/>
        <v>85</v>
      </c>
    </row>
    <row r="172" spans="2:17" x14ac:dyDescent="0.2">
      <c r="B172" s="47"/>
      <c r="C172" s="14" t="s">
        <v>18</v>
      </c>
      <c r="D172" s="15">
        <v>47</v>
      </c>
      <c r="E172" s="15">
        <v>45</v>
      </c>
      <c r="F172" s="15">
        <v>31</v>
      </c>
      <c r="G172" s="15">
        <v>42</v>
      </c>
      <c r="H172" s="15">
        <v>37</v>
      </c>
      <c r="I172" s="15">
        <v>38</v>
      </c>
      <c r="J172" s="15">
        <v>45</v>
      </c>
      <c r="K172" s="15">
        <v>50</v>
      </c>
      <c r="L172" s="15">
        <v>38</v>
      </c>
      <c r="M172" s="15">
        <v>59</v>
      </c>
      <c r="N172" s="15">
        <v>47</v>
      </c>
      <c r="O172" s="15">
        <v>50</v>
      </c>
      <c r="P172" s="15">
        <f t="shared" si="4"/>
        <v>529</v>
      </c>
      <c r="Q172" s="15">
        <f t="shared" si="5"/>
        <v>44</v>
      </c>
    </row>
    <row r="173" spans="2:17" x14ac:dyDescent="0.2">
      <c r="B173" s="45" t="s">
        <v>60</v>
      </c>
      <c r="C173" s="7" t="s">
        <v>15</v>
      </c>
      <c r="D173" s="8">
        <v>1135</v>
      </c>
      <c r="E173" s="8">
        <v>524</v>
      </c>
      <c r="F173" s="8">
        <v>351</v>
      </c>
      <c r="G173" s="8">
        <v>416</v>
      </c>
      <c r="H173" s="8">
        <v>714</v>
      </c>
      <c r="I173" s="8">
        <v>491</v>
      </c>
      <c r="J173" s="8">
        <v>490</v>
      </c>
      <c r="K173" s="8">
        <v>440</v>
      </c>
      <c r="L173" s="8">
        <v>488</v>
      </c>
      <c r="M173" s="8">
        <v>346</v>
      </c>
      <c r="N173" s="8">
        <v>450</v>
      </c>
      <c r="O173" s="8">
        <v>1188</v>
      </c>
      <c r="P173" s="8">
        <f t="shared" si="4"/>
        <v>7033</v>
      </c>
      <c r="Q173" s="8">
        <f t="shared" si="5"/>
        <v>586</v>
      </c>
    </row>
    <row r="174" spans="2:17" x14ac:dyDescent="0.2">
      <c r="B174" s="46"/>
      <c r="C174" s="9" t="s">
        <v>16</v>
      </c>
      <c r="D174" s="10">
        <v>564</v>
      </c>
      <c r="E174" s="10">
        <v>334</v>
      </c>
      <c r="F174" s="10">
        <v>116</v>
      </c>
      <c r="G174" s="10">
        <v>432</v>
      </c>
      <c r="H174" s="10">
        <v>361</v>
      </c>
      <c r="I174" s="10">
        <v>395</v>
      </c>
      <c r="J174" s="10">
        <v>401</v>
      </c>
      <c r="K174" s="10">
        <v>344</v>
      </c>
      <c r="L174" s="10">
        <v>395</v>
      </c>
      <c r="M174" s="10">
        <v>343</v>
      </c>
      <c r="N174" s="10">
        <v>361</v>
      </c>
      <c r="O174" s="10">
        <v>1235</v>
      </c>
      <c r="P174" s="10">
        <f t="shared" si="4"/>
        <v>5281</v>
      </c>
      <c r="Q174" s="10">
        <f t="shared" si="5"/>
        <v>440</v>
      </c>
    </row>
    <row r="175" spans="2:17" x14ac:dyDescent="0.2">
      <c r="B175" s="46"/>
      <c r="C175" s="12" t="s">
        <v>17</v>
      </c>
      <c r="D175" s="13">
        <v>95</v>
      </c>
      <c r="E175" s="13">
        <v>106</v>
      </c>
      <c r="F175" s="13">
        <v>84</v>
      </c>
      <c r="G175" s="13">
        <v>112</v>
      </c>
      <c r="H175" s="13">
        <v>110</v>
      </c>
      <c r="I175" s="13">
        <v>99</v>
      </c>
      <c r="J175" s="13">
        <v>95</v>
      </c>
      <c r="K175" s="13">
        <v>101</v>
      </c>
      <c r="L175" s="13">
        <v>94</v>
      </c>
      <c r="M175" s="13">
        <v>93</v>
      </c>
      <c r="N175" s="13">
        <v>93</v>
      </c>
      <c r="O175" s="13">
        <v>106</v>
      </c>
      <c r="P175" s="13">
        <f t="shared" si="4"/>
        <v>1188</v>
      </c>
      <c r="Q175" s="13">
        <f t="shared" si="5"/>
        <v>99</v>
      </c>
    </row>
    <row r="176" spans="2:17" x14ac:dyDescent="0.2">
      <c r="B176" s="47"/>
      <c r="C176" s="14" t="s">
        <v>18</v>
      </c>
      <c r="D176" s="15">
        <v>41</v>
      </c>
      <c r="E176" s="15">
        <v>38</v>
      </c>
      <c r="F176" s="15">
        <v>38</v>
      </c>
      <c r="G176" s="15">
        <v>48</v>
      </c>
      <c r="H176" s="15">
        <v>37</v>
      </c>
      <c r="I176" s="15">
        <v>30</v>
      </c>
      <c r="J176" s="15">
        <v>41</v>
      </c>
      <c r="K176" s="15">
        <v>47</v>
      </c>
      <c r="L176" s="15">
        <v>50</v>
      </c>
      <c r="M176" s="15">
        <v>74</v>
      </c>
      <c r="N176" s="15">
        <v>46</v>
      </c>
      <c r="O176" s="15">
        <v>56</v>
      </c>
      <c r="P176" s="15">
        <f t="shared" si="4"/>
        <v>546</v>
      </c>
      <c r="Q176" s="15">
        <f t="shared" si="5"/>
        <v>46</v>
      </c>
    </row>
  </sheetData>
  <sheetProtection sheet="1" objects="1" scenarios="1"/>
  <mergeCells count="44">
    <mergeCell ref="B129:B132"/>
    <mergeCell ref="B133:B136"/>
    <mergeCell ref="B169:B172"/>
    <mergeCell ref="B173:B176"/>
    <mergeCell ref="B145:B148"/>
    <mergeCell ref="B149:B152"/>
    <mergeCell ref="B153:B156"/>
    <mergeCell ref="B157:B160"/>
    <mergeCell ref="B161:B164"/>
    <mergeCell ref="B165:B168"/>
    <mergeCell ref="B137:B140"/>
    <mergeCell ref="B141:B144"/>
    <mergeCell ref="B117:B120"/>
    <mergeCell ref="B121:B124"/>
    <mergeCell ref="B125:B128"/>
    <mergeCell ref="B81:B84"/>
    <mergeCell ref="B85:B88"/>
    <mergeCell ref="B93:B96"/>
    <mergeCell ref="B97:B100"/>
    <mergeCell ref="B101:B104"/>
    <mergeCell ref="B105:B108"/>
    <mergeCell ref="B109:B112"/>
    <mergeCell ref="B113:B116"/>
    <mergeCell ref="B33:B36"/>
    <mergeCell ref="B37:B40"/>
    <mergeCell ref="B41:B44"/>
    <mergeCell ref="B45:B48"/>
    <mergeCell ref="B89:B92"/>
    <mergeCell ref="B49:B52"/>
    <mergeCell ref="B53:B56"/>
    <mergeCell ref="B57:B60"/>
    <mergeCell ref="B61:B64"/>
    <mergeCell ref="B65:B68"/>
    <mergeCell ref="B69:B72"/>
    <mergeCell ref="B73:B76"/>
    <mergeCell ref="B77:B80"/>
    <mergeCell ref="B25:B28"/>
    <mergeCell ref="B29:B32"/>
    <mergeCell ref="B4:C4"/>
    <mergeCell ref="B5:B8"/>
    <mergeCell ref="B9:B12"/>
    <mergeCell ref="B13:B16"/>
    <mergeCell ref="B17:B20"/>
    <mergeCell ref="B21:B24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K17"/>
  <sheetViews>
    <sheetView workbookViewId="0"/>
  </sheetViews>
  <sheetFormatPr defaultColWidth="9" defaultRowHeight="13.2" x14ac:dyDescent="0.2"/>
  <cols>
    <col min="1" max="1" width="2.6640625" style="23" customWidth="1"/>
    <col min="2" max="3" width="3.6640625" style="23" customWidth="1"/>
    <col min="4" max="11" width="10.6640625" style="23" customWidth="1"/>
    <col min="12" max="16384" width="9" style="23"/>
  </cols>
  <sheetData>
    <row r="1" spans="2:11" x14ac:dyDescent="0.2">
      <c r="B1" s="22"/>
    </row>
    <row r="2" spans="2:11" ht="21" x14ac:dyDescent="0.25">
      <c r="B2" s="24" t="s">
        <v>62</v>
      </c>
    </row>
    <row r="3" spans="2:11" x14ac:dyDescent="0.2">
      <c r="B3" s="25"/>
    </row>
    <row r="4" spans="2:11" x14ac:dyDescent="0.2">
      <c r="B4" s="26" t="s">
        <v>63</v>
      </c>
      <c r="C4" s="26" t="s">
        <v>64</v>
      </c>
      <c r="D4" s="27" t="s">
        <v>65</v>
      </c>
      <c r="E4" s="27" t="s">
        <v>66</v>
      </c>
      <c r="F4" s="27" t="s">
        <v>67</v>
      </c>
      <c r="G4" s="27" t="s">
        <v>68</v>
      </c>
      <c r="H4" s="27" t="s">
        <v>69</v>
      </c>
      <c r="I4" s="28" t="s">
        <v>70</v>
      </c>
      <c r="J4" s="28" t="s">
        <v>71</v>
      </c>
      <c r="K4" s="28" t="s">
        <v>69</v>
      </c>
    </row>
    <row r="5" spans="2:11" x14ac:dyDescent="0.2">
      <c r="B5" s="29">
        <v>9</v>
      </c>
      <c r="C5" s="29">
        <v>4</v>
      </c>
      <c r="D5" s="30">
        <v>89</v>
      </c>
      <c r="E5" s="30">
        <v>54</v>
      </c>
      <c r="F5" s="30">
        <v>1240</v>
      </c>
      <c r="G5" s="30">
        <v>564</v>
      </c>
      <c r="H5" s="30">
        <v>711</v>
      </c>
      <c r="I5" s="30">
        <v>861</v>
      </c>
      <c r="J5" s="30">
        <v>231</v>
      </c>
      <c r="K5" s="30">
        <v>630</v>
      </c>
    </row>
    <row r="6" spans="2:11" x14ac:dyDescent="0.2">
      <c r="B6" s="29">
        <v>9</v>
      </c>
      <c r="C6" s="29">
        <v>5</v>
      </c>
      <c r="D6" s="30">
        <v>104</v>
      </c>
      <c r="E6" s="30">
        <v>47</v>
      </c>
      <c r="F6" s="30">
        <v>665</v>
      </c>
      <c r="G6" s="30">
        <v>343</v>
      </c>
      <c r="H6" s="30">
        <v>379</v>
      </c>
      <c r="I6" s="30">
        <v>387</v>
      </c>
      <c r="J6" s="30">
        <v>139</v>
      </c>
      <c r="K6" s="30">
        <v>248</v>
      </c>
    </row>
    <row r="7" spans="2:11" x14ac:dyDescent="0.2">
      <c r="B7" s="29">
        <v>9</v>
      </c>
      <c r="C7" s="29">
        <v>6</v>
      </c>
      <c r="D7" s="30">
        <v>98</v>
      </c>
      <c r="E7" s="30">
        <v>41</v>
      </c>
      <c r="F7" s="30">
        <v>412</v>
      </c>
      <c r="G7" s="30">
        <v>383</v>
      </c>
      <c r="H7" s="30">
        <v>86</v>
      </c>
      <c r="I7" s="30">
        <v>205</v>
      </c>
      <c r="J7" s="30">
        <v>148</v>
      </c>
      <c r="K7" s="30">
        <v>57</v>
      </c>
    </row>
    <row r="8" spans="2:11" x14ac:dyDescent="0.2">
      <c r="B8" s="29">
        <v>9</v>
      </c>
      <c r="C8" s="29">
        <v>7</v>
      </c>
      <c r="D8" s="30">
        <v>96</v>
      </c>
      <c r="E8" s="30">
        <v>37</v>
      </c>
      <c r="F8" s="30">
        <v>527</v>
      </c>
      <c r="G8" s="30">
        <v>414</v>
      </c>
      <c r="H8" s="30">
        <v>172</v>
      </c>
      <c r="I8" s="30">
        <v>251</v>
      </c>
      <c r="J8" s="30">
        <v>164</v>
      </c>
      <c r="K8" s="30">
        <v>87</v>
      </c>
    </row>
    <row r="9" spans="2:11" x14ac:dyDescent="0.2">
      <c r="B9" s="29">
        <v>9</v>
      </c>
      <c r="C9" s="29">
        <v>8</v>
      </c>
      <c r="D9" s="30">
        <v>92</v>
      </c>
      <c r="E9" s="30">
        <v>35</v>
      </c>
      <c r="F9" s="30">
        <v>606</v>
      </c>
      <c r="G9" s="30">
        <v>362</v>
      </c>
      <c r="H9" s="30">
        <v>301</v>
      </c>
      <c r="I9" s="30">
        <v>280</v>
      </c>
      <c r="J9" s="30">
        <v>142</v>
      </c>
      <c r="K9" s="30">
        <v>138</v>
      </c>
    </row>
    <row r="10" spans="2:11" x14ac:dyDescent="0.2">
      <c r="B10" s="29">
        <v>9</v>
      </c>
      <c r="C10" s="29">
        <v>9</v>
      </c>
      <c r="D10" s="30">
        <v>91</v>
      </c>
      <c r="E10" s="30">
        <v>48</v>
      </c>
      <c r="F10" s="30">
        <v>447</v>
      </c>
      <c r="G10" s="30">
        <v>368</v>
      </c>
      <c r="H10" s="30">
        <v>122</v>
      </c>
      <c r="I10" s="30">
        <v>245</v>
      </c>
      <c r="J10" s="30">
        <v>172</v>
      </c>
      <c r="K10" s="30">
        <v>73</v>
      </c>
    </row>
    <row r="11" spans="2:11" x14ac:dyDescent="0.2">
      <c r="B11" s="29">
        <v>9</v>
      </c>
      <c r="C11" s="29">
        <v>10</v>
      </c>
      <c r="D11" s="30">
        <v>83</v>
      </c>
      <c r="E11" s="30">
        <v>44</v>
      </c>
      <c r="F11" s="30">
        <v>485</v>
      </c>
      <c r="G11" s="30">
        <v>382</v>
      </c>
      <c r="H11" s="30">
        <v>142</v>
      </c>
      <c r="I11" s="30">
        <v>239</v>
      </c>
      <c r="J11" s="30">
        <v>153</v>
      </c>
      <c r="K11" s="30">
        <v>86</v>
      </c>
    </row>
    <row r="12" spans="2:11" x14ac:dyDescent="0.2">
      <c r="B12" s="29">
        <v>9</v>
      </c>
      <c r="C12" s="29">
        <v>11</v>
      </c>
      <c r="D12" s="30">
        <v>82</v>
      </c>
      <c r="E12" s="30">
        <v>44</v>
      </c>
      <c r="F12" s="30">
        <v>820</v>
      </c>
      <c r="G12" s="30">
        <v>337</v>
      </c>
      <c r="H12" s="30">
        <v>521</v>
      </c>
      <c r="I12" s="30">
        <v>368</v>
      </c>
      <c r="J12" s="30">
        <v>138</v>
      </c>
      <c r="K12" s="30">
        <v>230</v>
      </c>
    </row>
    <row r="13" spans="2:11" x14ac:dyDescent="0.2">
      <c r="B13" s="29">
        <v>9</v>
      </c>
      <c r="C13" s="29">
        <v>12</v>
      </c>
      <c r="D13" s="30">
        <v>120</v>
      </c>
      <c r="E13" s="30">
        <v>39</v>
      </c>
      <c r="F13" s="30">
        <v>438</v>
      </c>
      <c r="G13" s="30">
        <v>370</v>
      </c>
      <c r="H13" s="30">
        <v>149</v>
      </c>
      <c r="I13" s="30">
        <v>192</v>
      </c>
      <c r="J13" s="30">
        <v>165</v>
      </c>
      <c r="K13" s="30">
        <v>27</v>
      </c>
    </row>
    <row r="14" spans="2:11" x14ac:dyDescent="0.2">
      <c r="B14" s="29">
        <v>10</v>
      </c>
      <c r="C14" s="29">
        <v>1</v>
      </c>
      <c r="D14" s="30">
        <v>115</v>
      </c>
      <c r="E14" s="30">
        <v>49</v>
      </c>
      <c r="F14" s="30">
        <v>332</v>
      </c>
      <c r="G14" s="30">
        <v>371</v>
      </c>
      <c r="H14" s="30">
        <v>27</v>
      </c>
      <c r="I14" s="30">
        <v>172</v>
      </c>
      <c r="J14" s="30">
        <v>168</v>
      </c>
      <c r="K14" s="30">
        <v>4</v>
      </c>
    </row>
    <row r="15" spans="2:11" x14ac:dyDescent="0.2">
      <c r="B15" s="29">
        <v>10</v>
      </c>
      <c r="C15" s="29">
        <v>2</v>
      </c>
      <c r="D15" s="30">
        <v>94</v>
      </c>
      <c r="E15" s="30">
        <v>55</v>
      </c>
      <c r="F15" s="30">
        <v>565</v>
      </c>
      <c r="G15" s="30">
        <v>378</v>
      </c>
      <c r="H15" s="30">
        <v>226</v>
      </c>
      <c r="I15" s="30">
        <v>293</v>
      </c>
      <c r="J15" s="30">
        <v>175</v>
      </c>
      <c r="K15" s="30">
        <v>118</v>
      </c>
    </row>
    <row r="16" spans="2:11" x14ac:dyDescent="0.2">
      <c r="B16" s="29">
        <v>10</v>
      </c>
      <c r="C16" s="29">
        <v>3</v>
      </c>
      <c r="D16" s="30">
        <v>104</v>
      </c>
      <c r="E16" s="30">
        <v>48</v>
      </c>
      <c r="F16" s="30">
        <v>1533</v>
      </c>
      <c r="G16" s="30">
        <v>1413</v>
      </c>
      <c r="H16" s="30">
        <v>176</v>
      </c>
      <c r="I16" s="30">
        <v>839</v>
      </c>
      <c r="J16" s="30">
        <v>699</v>
      </c>
      <c r="K16" s="30">
        <v>140</v>
      </c>
    </row>
    <row r="17" spans="2:11" x14ac:dyDescent="0.2">
      <c r="B17" s="50" t="s">
        <v>72</v>
      </c>
      <c r="C17" s="51"/>
      <c r="D17" s="31">
        <f t="shared" ref="D17:K17" si="0">SUM(D5:D16)</f>
        <v>1168</v>
      </c>
      <c r="E17" s="31">
        <f t="shared" si="0"/>
        <v>541</v>
      </c>
      <c r="F17" s="31">
        <f t="shared" si="0"/>
        <v>8070</v>
      </c>
      <c r="G17" s="31">
        <f t="shared" si="0"/>
        <v>5685</v>
      </c>
      <c r="H17" s="31">
        <f t="shared" si="0"/>
        <v>3012</v>
      </c>
      <c r="I17" s="32">
        <f t="shared" si="0"/>
        <v>4332</v>
      </c>
      <c r="J17" s="32">
        <f t="shared" si="0"/>
        <v>2494</v>
      </c>
      <c r="K17" s="32">
        <f t="shared" si="0"/>
        <v>1838</v>
      </c>
    </row>
  </sheetData>
  <sheetProtection sheet="1" objects="1" scenarios="1"/>
  <mergeCells count="1">
    <mergeCell ref="B17:C17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B1:K17"/>
  <sheetViews>
    <sheetView workbookViewId="0"/>
  </sheetViews>
  <sheetFormatPr defaultColWidth="9" defaultRowHeight="13.2" x14ac:dyDescent="0.2"/>
  <cols>
    <col min="1" max="1" width="2.6640625" style="33" customWidth="1"/>
    <col min="2" max="3" width="3.6640625" style="33" customWidth="1"/>
    <col min="4" max="11" width="10.6640625" style="33" customWidth="1"/>
    <col min="12" max="16384" width="9" style="33"/>
  </cols>
  <sheetData>
    <row r="1" spans="2:11" x14ac:dyDescent="0.2">
      <c r="B1" s="22"/>
    </row>
    <row r="2" spans="2:11" ht="21" x14ac:dyDescent="0.25">
      <c r="B2" s="24" t="s">
        <v>73</v>
      </c>
    </row>
    <row r="3" spans="2:11" x14ac:dyDescent="0.2">
      <c r="B3" s="25"/>
    </row>
    <row r="4" spans="2:11" x14ac:dyDescent="0.2">
      <c r="B4" s="26" t="s">
        <v>63</v>
      </c>
      <c r="C4" s="26" t="s">
        <v>64</v>
      </c>
      <c r="D4" s="27" t="s">
        <v>65</v>
      </c>
      <c r="E4" s="27" t="s">
        <v>66</v>
      </c>
      <c r="F4" s="27" t="s">
        <v>67</v>
      </c>
      <c r="G4" s="27" t="s">
        <v>68</v>
      </c>
      <c r="H4" s="27" t="s">
        <v>69</v>
      </c>
      <c r="I4" s="28" t="s">
        <v>70</v>
      </c>
      <c r="J4" s="28" t="s">
        <v>71</v>
      </c>
      <c r="K4" s="28" t="s">
        <v>69</v>
      </c>
    </row>
    <row r="5" spans="2:11" x14ac:dyDescent="0.2">
      <c r="B5" s="29">
        <v>10</v>
      </c>
      <c r="C5" s="29">
        <v>4</v>
      </c>
      <c r="D5" s="30">
        <v>89</v>
      </c>
      <c r="E5" s="30">
        <v>37</v>
      </c>
      <c r="F5" s="30">
        <v>1910</v>
      </c>
      <c r="G5" s="30">
        <v>578</v>
      </c>
      <c r="H5" s="30">
        <v>1384</v>
      </c>
      <c r="I5" s="30">
        <v>1330</v>
      </c>
      <c r="J5" s="30">
        <v>248</v>
      </c>
      <c r="K5" s="30">
        <v>1082</v>
      </c>
    </row>
    <row r="6" spans="2:11" x14ac:dyDescent="0.2">
      <c r="B6" s="29">
        <v>10</v>
      </c>
      <c r="C6" s="29">
        <v>5</v>
      </c>
      <c r="D6" s="30">
        <v>121</v>
      </c>
      <c r="E6" s="30">
        <v>34</v>
      </c>
      <c r="F6" s="30">
        <v>593</v>
      </c>
      <c r="G6" s="30">
        <v>346</v>
      </c>
      <c r="H6" s="30">
        <v>334</v>
      </c>
      <c r="I6" s="30">
        <v>349</v>
      </c>
      <c r="J6" s="30">
        <v>129</v>
      </c>
      <c r="K6" s="30">
        <v>220</v>
      </c>
    </row>
    <row r="7" spans="2:11" x14ac:dyDescent="0.2">
      <c r="B7" s="29">
        <v>10</v>
      </c>
      <c r="C7" s="29">
        <v>6</v>
      </c>
      <c r="D7" s="30">
        <v>126</v>
      </c>
      <c r="E7" s="30">
        <v>40</v>
      </c>
      <c r="F7" s="30">
        <v>493</v>
      </c>
      <c r="G7" s="30">
        <v>470</v>
      </c>
      <c r="H7" s="30">
        <v>109</v>
      </c>
      <c r="I7" s="30">
        <v>254</v>
      </c>
      <c r="J7" s="30">
        <v>184</v>
      </c>
      <c r="K7" s="30">
        <v>70</v>
      </c>
    </row>
    <row r="8" spans="2:11" x14ac:dyDescent="0.2">
      <c r="B8" s="29">
        <v>10</v>
      </c>
      <c r="C8" s="29">
        <v>7</v>
      </c>
      <c r="D8" s="30">
        <v>118</v>
      </c>
      <c r="E8" s="30">
        <v>35</v>
      </c>
      <c r="F8" s="30">
        <v>506</v>
      </c>
      <c r="G8" s="30">
        <v>421</v>
      </c>
      <c r="H8" s="30">
        <v>168</v>
      </c>
      <c r="I8" s="30">
        <v>248</v>
      </c>
      <c r="J8" s="30">
        <v>188</v>
      </c>
      <c r="K8" s="30">
        <v>60</v>
      </c>
    </row>
    <row r="9" spans="2:11" x14ac:dyDescent="0.2">
      <c r="B9" s="29">
        <v>10</v>
      </c>
      <c r="C9" s="29">
        <v>8</v>
      </c>
      <c r="D9" s="30">
        <v>114</v>
      </c>
      <c r="E9" s="30">
        <v>46</v>
      </c>
      <c r="F9" s="30">
        <v>464</v>
      </c>
      <c r="G9" s="30">
        <v>414</v>
      </c>
      <c r="H9" s="30">
        <v>118</v>
      </c>
      <c r="I9" s="30">
        <v>233</v>
      </c>
      <c r="J9" s="30">
        <v>183</v>
      </c>
      <c r="K9" s="30">
        <v>50</v>
      </c>
    </row>
    <row r="10" spans="2:11" x14ac:dyDescent="0.2">
      <c r="B10" s="29">
        <v>10</v>
      </c>
      <c r="C10" s="29">
        <v>9</v>
      </c>
      <c r="D10" s="30">
        <v>128</v>
      </c>
      <c r="E10" s="30">
        <v>38</v>
      </c>
      <c r="F10" s="30">
        <v>425</v>
      </c>
      <c r="G10" s="30">
        <v>394</v>
      </c>
      <c r="H10" s="30">
        <v>121</v>
      </c>
      <c r="I10" s="30">
        <v>239</v>
      </c>
      <c r="J10" s="30">
        <v>175</v>
      </c>
      <c r="K10" s="30">
        <v>64</v>
      </c>
    </row>
    <row r="11" spans="2:11" x14ac:dyDescent="0.2">
      <c r="B11" s="29">
        <v>10</v>
      </c>
      <c r="C11" s="29">
        <v>10</v>
      </c>
      <c r="D11" s="30">
        <v>98</v>
      </c>
      <c r="E11" s="30">
        <v>32</v>
      </c>
      <c r="F11" s="30">
        <v>446</v>
      </c>
      <c r="G11" s="30">
        <v>422</v>
      </c>
      <c r="H11" s="30">
        <v>90</v>
      </c>
      <c r="I11" s="30">
        <v>235</v>
      </c>
      <c r="J11" s="30">
        <v>180</v>
      </c>
      <c r="K11" s="30">
        <v>55</v>
      </c>
    </row>
    <row r="12" spans="2:11" x14ac:dyDescent="0.2">
      <c r="B12" s="29">
        <v>10</v>
      </c>
      <c r="C12" s="29">
        <v>11</v>
      </c>
      <c r="D12" s="30">
        <v>104</v>
      </c>
      <c r="E12" s="30">
        <v>51</v>
      </c>
      <c r="F12" s="30">
        <v>406</v>
      </c>
      <c r="G12" s="30">
        <v>380</v>
      </c>
      <c r="H12" s="30">
        <v>79</v>
      </c>
      <c r="I12" s="30">
        <v>199</v>
      </c>
      <c r="J12" s="30">
        <v>151</v>
      </c>
      <c r="K12" s="30">
        <v>48</v>
      </c>
    </row>
    <row r="13" spans="2:11" x14ac:dyDescent="0.2">
      <c r="B13" s="29">
        <v>10</v>
      </c>
      <c r="C13" s="29">
        <v>12</v>
      </c>
      <c r="D13" s="30">
        <v>103</v>
      </c>
      <c r="E13" s="30">
        <v>43</v>
      </c>
      <c r="F13" s="30">
        <v>407</v>
      </c>
      <c r="G13" s="30">
        <v>375</v>
      </c>
      <c r="H13" s="30">
        <v>92</v>
      </c>
      <c r="I13" s="30">
        <v>190</v>
      </c>
      <c r="J13" s="30">
        <v>168</v>
      </c>
      <c r="K13" s="30">
        <v>22</v>
      </c>
    </row>
    <row r="14" spans="2:11" x14ac:dyDescent="0.2">
      <c r="B14" s="29">
        <v>11</v>
      </c>
      <c r="C14" s="29">
        <v>1</v>
      </c>
      <c r="D14" s="30">
        <v>97</v>
      </c>
      <c r="E14" s="30">
        <v>74</v>
      </c>
      <c r="F14" s="30">
        <v>356</v>
      </c>
      <c r="G14" s="30">
        <v>417</v>
      </c>
      <c r="H14" s="30">
        <v>-38</v>
      </c>
      <c r="I14" s="30">
        <v>166</v>
      </c>
      <c r="J14" s="30">
        <v>195</v>
      </c>
      <c r="K14" s="30">
        <v>-29</v>
      </c>
    </row>
    <row r="15" spans="2:11" x14ac:dyDescent="0.2">
      <c r="B15" s="29">
        <v>11</v>
      </c>
      <c r="C15" s="29">
        <v>2</v>
      </c>
      <c r="D15" s="30">
        <v>107</v>
      </c>
      <c r="E15" s="30">
        <v>61</v>
      </c>
      <c r="F15" s="30">
        <v>371</v>
      </c>
      <c r="G15" s="30">
        <v>484</v>
      </c>
      <c r="H15" s="30">
        <v>-67</v>
      </c>
      <c r="I15" s="30">
        <v>186</v>
      </c>
      <c r="J15" s="30">
        <v>210</v>
      </c>
      <c r="K15" s="30">
        <v>-24</v>
      </c>
    </row>
    <row r="16" spans="2:11" x14ac:dyDescent="0.2">
      <c r="B16" s="29">
        <v>11</v>
      </c>
      <c r="C16" s="29">
        <v>3</v>
      </c>
      <c r="D16" s="30">
        <v>122</v>
      </c>
      <c r="E16" s="30">
        <v>62</v>
      </c>
      <c r="F16" s="30">
        <v>1420</v>
      </c>
      <c r="G16" s="30">
        <v>1351</v>
      </c>
      <c r="H16" s="30">
        <v>129</v>
      </c>
      <c r="I16" s="30">
        <v>858</v>
      </c>
      <c r="J16" s="30">
        <v>646</v>
      </c>
      <c r="K16" s="30">
        <v>212</v>
      </c>
    </row>
    <row r="17" spans="2:11" x14ac:dyDescent="0.2">
      <c r="B17" s="50" t="s">
        <v>72</v>
      </c>
      <c r="C17" s="51"/>
      <c r="D17" s="31">
        <f t="shared" ref="D17:K17" si="0">SUM(D5:D16)</f>
        <v>1327</v>
      </c>
      <c r="E17" s="31">
        <f t="shared" si="0"/>
        <v>553</v>
      </c>
      <c r="F17" s="31">
        <f t="shared" si="0"/>
        <v>7797</v>
      </c>
      <c r="G17" s="31">
        <f t="shared" si="0"/>
        <v>6052</v>
      </c>
      <c r="H17" s="31">
        <f t="shared" si="0"/>
        <v>2519</v>
      </c>
      <c r="I17" s="32">
        <f t="shared" si="0"/>
        <v>4487</v>
      </c>
      <c r="J17" s="32">
        <f t="shared" si="0"/>
        <v>2657</v>
      </c>
      <c r="K17" s="32">
        <f t="shared" si="0"/>
        <v>1830</v>
      </c>
    </row>
  </sheetData>
  <sheetProtection sheet="1" objects="1" scenarios="1"/>
  <mergeCells count="1">
    <mergeCell ref="B17:C17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B1:K17"/>
  <sheetViews>
    <sheetView workbookViewId="0"/>
  </sheetViews>
  <sheetFormatPr defaultColWidth="9" defaultRowHeight="13.2" x14ac:dyDescent="0.2"/>
  <cols>
    <col min="1" max="1" width="2.6640625" style="33" customWidth="1"/>
    <col min="2" max="3" width="3.6640625" style="33" customWidth="1"/>
    <col min="4" max="11" width="10.6640625" style="33" customWidth="1"/>
    <col min="12" max="16384" width="9" style="33"/>
  </cols>
  <sheetData>
    <row r="1" spans="2:11" x14ac:dyDescent="0.2">
      <c r="B1" s="22"/>
    </row>
    <row r="2" spans="2:11" ht="21" x14ac:dyDescent="0.25">
      <c r="B2" s="24" t="s">
        <v>74</v>
      </c>
    </row>
    <row r="3" spans="2:11" x14ac:dyDescent="0.2">
      <c r="B3" s="25"/>
    </row>
    <row r="4" spans="2:11" x14ac:dyDescent="0.2">
      <c r="B4" s="26" t="s">
        <v>63</v>
      </c>
      <c r="C4" s="26" t="s">
        <v>64</v>
      </c>
      <c r="D4" s="27" t="s">
        <v>65</v>
      </c>
      <c r="E4" s="27" t="s">
        <v>66</v>
      </c>
      <c r="F4" s="27" t="s">
        <v>67</v>
      </c>
      <c r="G4" s="27" t="s">
        <v>68</v>
      </c>
      <c r="H4" s="27" t="s">
        <v>69</v>
      </c>
      <c r="I4" s="28" t="s">
        <v>70</v>
      </c>
      <c r="J4" s="28" t="s">
        <v>71</v>
      </c>
      <c r="K4" s="28" t="s">
        <v>69</v>
      </c>
    </row>
    <row r="5" spans="2:11" x14ac:dyDescent="0.2">
      <c r="B5" s="29">
        <v>11</v>
      </c>
      <c r="C5" s="29">
        <v>4</v>
      </c>
      <c r="D5" s="30">
        <v>102</v>
      </c>
      <c r="E5" s="30">
        <v>39</v>
      </c>
      <c r="F5" s="30">
        <v>1397</v>
      </c>
      <c r="G5" s="30">
        <v>689</v>
      </c>
      <c r="H5" s="30">
        <v>771</v>
      </c>
      <c r="I5" s="30">
        <v>1003</v>
      </c>
      <c r="J5" s="30">
        <v>280</v>
      </c>
      <c r="K5" s="30">
        <v>723</v>
      </c>
    </row>
    <row r="6" spans="2:11" x14ac:dyDescent="0.2">
      <c r="B6" s="29">
        <v>11</v>
      </c>
      <c r="C6" s="29">
        <v>5</v>
      </c>
      <c r="D6" s="30">
        <v>85</v>
      </c>
      <c r="E6" s="30">
        <v>59</v>
      </c>
      <c r="F6" s="30">
        <v>452</v>
      </c>
      <c r="G6" s="30">
        <v>328</v>
      </c>
      <c r="H6" s="30">
        <v>150</v>
      </c>
      <c r="I6" s="30">
        <v>283</v>
      </c>
      <c r="J6" s="30">
        <v>154</v>
      </c>
      <c r="K6" s="30">
        <v>129</v>
      </c>
    </row>
    <row r="7" spans="2:11" x14ac:dyDescent="0.2">
      <c r="B7" s="29">
        <v>11</v>
      </c>
      <c r="C7" s="29">
        <v>6</v>
      </c>
      <c r="D7" s="30">
        <v>115</v>
      </c>
      <c r="E7" s="30">
        <v>46</v>
      </c>
      <c r="F7" s="30">
        <v>424</v>
      </c>
      <c r="G7" s="30">
        <v>373</v>
      </c>
      <c r="H7" s="30">
        <v>120</v>
      </c>
      <c r="I7" s="30">
        <v>215</v>
      </c>
      <c r="J7" s="30">
        <v>158</v>
      </c>
      <c r="K7" s="30">
        <v>57</v>
      </c>
    </row>
    <row r="8" spans="2:11" x14ac:dyDescent="0.2">
      <c r="B8" s="29">
        <v>11</v>
      </c>
      <c r="C8" s="29">
        <v>7</v>
      </c>
      <c r="D8" s="30">
        <v>104</v>
      </c>
      <c r="E8" s="30">
        <v>35</v>
      </c>
      <c r="F8" s="30">
        <v>483</v>
      </c>
      <c r="G8" s="30">
        <v>458</v>
      </c>
      <c r="H8" s="30">
        <v>94</v>
      </c>
      <c r="I8" s="30">
        <v>237</v>
      </c>
      <c r="J8" s="30">
        <v>209</v>
      </c>
      <c r="K8" s="30">
        <v>28</v>
      </c>
    </row>
    <row r="9" spans="2:11" x14ac:dyDescent="0.2">
      <c r="B9" s="29">
        <v>11</v>
      </c>
      <c r="C9" s="29">
        <v>8</v>
      </c>
      <c r="D9" s="30">
        <v>119</v>
      </c>
      <c r="E9" s="30">
        <v>53</v>
      </c>
      <c r="F9" s="30">
        <v>494</v>
      </c>
      <c r="G9" s="30">
        <v>496</v>
      </c>
      <c r="H9" s="30">
        <v>64</v>
      </c>
      <c r="I9" s="30">
        <v>246</v>
      </c>
      <c r="J9" s="30">
        <v>222</v>
      </c>
      <c r="K9" s="30">
        <v>24</v>
      </c>
    </row>
    <row r="10" spans="2:11" x14ac:dyDescent="0.2">
      <c r="B10" s="29">
        <v>11</v>
      </c>
      <c r="C10" s="29">
        <v>9</v>
      </c>
      <c r="D10" s="30">
        <v>113</v>
      </c>
      <c r="E10" s="30">
        <v>34</v>
      </c>
      <c r="F10" s="30">
        <v>711</v>
      </c>
      <c r="G10" s="30">
        <v>446</v>
      </c>
      <c r="H10" s="30">
        <v>344</v>
      </c>
      <c r="I10" s="30">
        <v>368</v>
      </c>
      <c r="J10" s="30">
        <v>212</v>
      </c>
      <c r="K10" s="30">
        <v>156</v>
      </c>
    </row>
    <row r="11" spans="2:11" x14ac:dyDescent="0.2">
      <c r="B11" s="29">
        <v>11</v>
      </c>
      <c r="C11" s="29">
        <v>10</v>
      </c>
      <c r="D11" s="30">
        <v>100</v>
      </c>
      <c r="E11" s="30">
        <v>46</v>
      </c>
      <c r="F11" s="30">
        <v>546</v>
      </c>
      <c r="G11" s="30">
        <v>452</v>
      </c>
      <c r="H11" s="30">
        <v>148</v>
      </c>
      <c r="I11" s="30">
        <v>278</v>
      </c>
      <c r="J11" s="30">
        <v>215</v>
      </c>
      <c r="K11" s="30">
        <v>63</v>
      </c>
    </row>
    <row r="12" spans="2:11" x14ac:dyDescent="0.2">
      <c r="B12" s="29">
        <v>11</v>
      </c>
      <c r="C12" s="29">
        <v>11</v>
      </c>
      <c r="D12" s="30">
        <v>102</v>
      </c>
      <c r="E12" s="30">
        <v>40</v>
      </c>
      <c r="F12" s="30">
        <v>464</v>
      </c>
      <c r="G12" s="30">
        <v>441</v>
      </c>
      <c r="H12" s="30">
        <v>85</v>
      </c>
      <c r="I12" s="30">
        <v>231</v>
      </c>
      <c r="J12" s="30">
        <v>198</v>
      </c>
      <c r="K12" s="30">
        <v>33</v>
      </c>
    </row>
    <row r="13" spans="2:11" x14ac:dyDescent="0.2">
      <c r="B13" s="29">
        <v>11</v>
      </c>
      <c r="C13" s="29">
        <v>12</v>
      </c>
      <c r="D13" s="30">
        <v>99</v>
      </c>
      <c r="E13" s="30">
        <v>46</v>
      </c>
      <c r="F13" s="30">
        <v>347</v>
      </c>
      <c r="G13" s="30">
        <v>350</v>
      </c>
      <c r="H13" s="30">
        <v>50</v>
      </c>
      <c r="I13" s="30">
        <v>174</v>
      </c>
      <c r="J13" s="30">
        <v>161</v>
      </c>
      <c r="K13" s="30">
        <v>13</v>
      </c>
    </row>
    <row r="14" spans="2:11" x14ac:dyDescent="0.2">
      <c r="B14" s="29">
        <v>12</v>
      </c>
      <c r="C14" s="29">
        <v>1</v>
      </c>
      <c r="D14" s="30">
        <v>100</v>
      </c>
      <c r="E14" s="30">
        <v>72</v>
      </c>
      <c r="F14" s="30">
        <v>378</v>
      </c>
      <c r="G14" s="30">
        <v>416</v>
      </c>
      <c r="H14" s="30">
        <v>-10</v>
      </c>
      <c r="I14" s="30">
        <v>180</v>
      </c>
      <c r="J14" s="30">
        <v>215</v>
      </c>
      <c r="K14" s="30">
        <v>-35</v>
      </c>
    </row>
    <row r="15" spans="2:11" x14ac:dyDescent="0.2">
      <c r="B15" s="29">
        <v>12</v>
      </c>
      <c r="C15" s="29">
        <v>2</v>
      </c>
      <c r="D15" s="30">
        <v>112</v>
      </c>
      <c r="E15" s="30">
        <v>73</v>
      </c>
      <c r="F15" s="30">
        <v>440</v>
      </c>
      <c r="G15" s="30">
        <v>484</v>
      </c>
      <c r="H15" s="30">
        <v>-5</v>
      </c>
      <c r="I15" s="30">
        <v>237</v>
      </c>
      <c r="J15" s="30">
        <v>262</v>
      </c>
      <c r="K15" s="30">
        <v>-25</v>
      </c>
    </row>
    <row r="16" spans="2:11" x14ac:dyDescent="0.2">
      <c r="B16" s="29">
        <v>12</v>
      </c>
      <c r="C16" s="29">
        <v>3</v>
      </c>
      <c r="D16" s="30">
        <v>95</v>
      </c>
      <c r="E16" s="30">
        <v>44</v>
      </c>
      <c r="F16" s="30">
        <v>1361</v>
      </c>
      <c r="G16" s="30">
        <v>1622</v>
      </c>
      <c r="H16" s="30">
        <v>-210</v>
      </c>
      <c r="I16" s="30">
        <v>766</v>
      </c>
      <c r="J16" s="30">
        <v>875</v>
      </c>
      <c r="K16" s="30">
        <v>-109</v>
      </c>
    </row>
    <row r="17" spans="2:11" x14ac:dyDescent="0.2">
      <c r="B17" s="50" t="s">
        <v>72</v>
      </c>
      <c r="C17" s="51"/>
      <c r="D17" s="31">
        <f t="shared" ref="D17:K17" si="0">SUM(D5:D16)</f>
        <v>1246</v>
      </c>
      <c r="E17" s="31">
        <f t="shared" si="0"/>
        <v>587</v>
      </c>
      <c r="F17" s="31">
        <f t="shared" si="0"/>
        <v>7497</v>
      </c>
      <c r="G17" s="31">
        <f t="shared" si="0"/>
        <v>6555</v>
      </c>
      <c r="H17" s="31">
        <f t="shared" si="0"/>
        <v>1601</v>
      </c>
      <c r="I17" s="32">
        <f t="shared" si="0"/>
        <v>4218</v>
      </c>
      <c r="J17" s="32">
        <f t="shared" si="0"/>
        <v>3161</v>
      </c>
      <c r="K17" s="32">
        <f t="shared" si="0"/>
        <v>1057</v>
      </c>
    </row>
  </sheetData>
  <sheetProtection sheet="1" objects="1" scenarios="1"/>
  <mergeCells count="1">
    <mergeCell ref="B17:C17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B1:K17"/>
  <sheetViews>
    <sheetView workbookViewId="0"/>
  </sheetViews>
  <sheetFormatPr defaultColWidth="9" defaultRowHeight="13.2" x14ac:dyDescent="0.2"/>
  <cols>
    <col min="1" max="1" width="2.6640625" style="33" customWidth="1"/>
    <col min="2" max="3" width="3.6640625" style="33" customWidth="1"/>
    <col min="4" max="11" width="10.6640625" style="33" customWidth="1"/>
    <col min="12" max="16384" width="9" style="33"/>
  </cols>
  <sheetData>
    <row r="1" spans="2:11" x14ac:dyDescent="0.2">
      <c r="B1" s="22"/>
    </row>
    <row r="2" spans="2:11" ht="21" x14ac:dyDescent="0.25">
      <c r="B2" s="24" t="s">
        <v>75</v>
      </c>
    </row>
    <row r="3" spans="2:11" x14ac:dyDescent="0.2">
      <c r="B3" s="25"/>
    </row>
    <row r="4" spans="2:11" x14ac:dyDescent="0.2">
      <c r="B4" s="26" t="s">
        <v>63</v>
      </c>
      <c r="C4" s="26" t="s">
        <v>64</v>
      </c>
      <c r="D4" s="27" t="s">
        <v>65</v>
      </c>
      <c r="E4" s="27" t="s">
        <v>66</v>
      </c>
      <c r="F4" s="27" t="s">
        <v>67</v>
      </c>
      <c r="G4" s="27" t="s">
        <v>68</v>
      </c>
      <c r="H4" s="27" t="s">
        <v>69</v>
      </c>
      <c r="I4" s="28" t="s">
        <v>70</v>
      </c>
      <c r="J4" s="28" t="s">
        <v>71</v>
      </c>
      <c r="K4" s="28" t="s">
        <v>69</v>
      </c>
    </row>
    <row r="5" spans="2:11" x14ac:dyDescent="0.2">
      <c r="B5" s="29">
        <v>12</v>
      </c>
      <c r="C5" s="29">
        <v>4</v>
      </c>
      <c r="D5" s="30">
        <v>91</v>
      </c>
      <c r="E5" s="30">
        <v>47</v>
      </c>
      <c r="F5" s="30">
        <v>1223</v>
      </c>
      <c r="G5" s="30">
        <v>606</v>
      </c>
      <c r="H5" s="30">
        <v>661</v>
      </c>
      <c r="I5" s="30">
        <v>840</v>
      </c>
      <c r="J5" s="30">
        <v>258</v>
      </c>
      <c r="K5" s="30">
        <v>582</v>
      </c>
    </row>
    <row r="6" spans="2:11" x14ac:dyDescent="0.2">
      <c r="B6" s="29">
        <v>12</v>
      </c>
      <c r="C6" s="29">
        <v>5</v>
      </c>
      <c r="D6" s="30">
        <v>96</v>
      </c>
      <c r="E6" s="30">
        <v>43</v>
      </c>
      <c r="F6" s="30">
        <v>579</v>
      </c>
      <c r="G6" s="30">
        <v>475</v>
      </c>
      <c r="H6" s="30">
        <v>157</v>
      </c>
      <c r="I6" s="30">
        <v>325</v>
      </c>
      <c r="J6" s="30">
        <v>210</v>
      </c>
      <c r="K6" s="30">
        <v>115</v>
      </c>
    </row>
    <row r="7" spans="2:11" x14ac:dyDescent="0.2">
      <c r="B7" s="29">
        <v>12</v>
      </c>
      <c r="C7" s="29">
        <v>6</v>
      </c>
      <c r="D7" s="30">
        <v>92</v>
      </c>
      <c r="E7" s="30">
        <v>53</v>
      </c>
      <c r="F7" s="30">
        <v>480</v>
      </c>
      <c r="G7" s="30">
        <v>454</v>
      </c>
      <c r="H7" s="30">
        <v>65</v>
      </c>
      <c r="I7" s="30">
        <v>263</v>
      </c>
      <c r="J7" s="30">
        <v>191</v>
      </c>
      <c r="K7" s="30">
        <v>72</v>
      </c>
    </row>
    <row r="8" spans="2:11" x14ac:dyDescent="0.2">
      <c r="B8" s="29">
        <v>12</v>
      </c>
      <c r="C8" s="29">
        <v>7</v>
      </c>
      <c r="D8" s="30">
        <v>90</v>
      </c>
      <c r="E8" s="30">
        <v>47</v>
      </c>
      <c r="F8" s="30">
        <v>578</v>
      </c>
      <c r="G8" s="30">
        <v>428</v>
      </c>
      <c r="H8" s="30">
        <v>193</v>
      </c>
      <c r="I8" s="30">
        <v>320</v>
      </c>
      <c r="J8" s="30">
        <v>187</v>
      </c>
      <c r="K8" s="30">
        <v>133</v>
      </c>
    </row>
    <row r="9" spans="2:11" x14ac:dyDescent="0.2">
      <c r="B9" s="29">
        <v>12</v>
      </c>
      <c r="C9" s="29">
        <v>8</v>
      </c>
      <c r="D9" s="30">
        <v>118</v>
      </c>
      <c r="E9" s="30">
        <v>49</v>
      </c>
      <c r="F9" s="30">
        <v>492</v>
      </c>
      <c r="G9" s="30">
        <v>473</v>
      </c>
      <c r="H9" s="30">
        <v>88</v>
      </c>
      <c r="I9" s="30">
        <v>263</v>
      </c>
      <c r="J9" s="30">
        <v>221</v>
      </c>
      <c r="K9" s="30">
        <v>42</v>
      </c>
    </row>
    <row r="10" spans="2:11" x14ac:dyDescent="0.2">
      <c r="B10" s="29">
        <v>12</v>
      </c>
      <c r="C10" s="29">
        <v>9</v>
      </c>
      <c r="D10" s="30">
        <v>112</v>
      </c>
      <c r="E10" s="30">
        <v>33</v>
      </c>
      <c r="F10" s="30">
        <v>502</v>
      </c>
      <c r="G10" s="30">
        <v>424</v>
      </c>
      <c r="H10" s="30">
        <v>157</v>
      </c>
      <c r="I10" s="30">
        <v>274</v>
      </c>
      <c r="J10" s="30">
        <v>208</v>
      </c>
      <c r="K10" s="30">
        <v>66</v>
      </c>
    </row>
    <row r="11" spans="2:11" x14ac:dyDescent="0.2">
      <c r="B11" s="29">
        <v>12</v>
      </c>
      <c r="C11" s="29">
        <v>10</v>
      </c>
      <c r="D11" s="30">
        <v>111</v>
      </c>
      <c r="E11" s="30">
        <v>40</v>
      </c>
      <c r="F11" s="30">
        <v>463</v>
      </c>
      <c r="G11" s="30">
        <v>492</v>
      </c>
      <c r="H11" s="30">
        <v>42</v>
      </c>
      <c r="I11" s="30">
        <v>251</v>
      </c>
      <c r="J11" s="30">
        <v>214</v>
      </c>
      <c r="K11" s="30">
        <v>37</v>
      </c>
    </row>
    <row r="12" spans="2:11" x14ac:dyDescent="0.2">
      <c r="B12" s="29">
        <v>12</v>
      </c>
      <c r="C12" s="29">
        <v>11</v>
      </c>
      <c r="D12" s="30">
        <v>100</v>
      </c>
      <c r="E12" s="30">
        <v>44</v>
      </c>
      <c r="F12" s="30">
        <v>540</v>
      </c>
      <c r="G12" s="30">
        <v>381</v>
      </c>
      <c r="H12" s="30">
        <v>215</v>
      </c>
      <c r="I12" s="30">
        <v>257</v>
      </c>
      <c r="J12" s="30">
        <v>169</v>
      </c>
      <c r="K12" s="30">
        <v>88</v>
      </c>
    </row>
    <row r="13" spans="2:11" x14ac:dyDescent="0.2">
      <c r="B13" s="29">
        <v>12</v>
      </c>
      <c r="C13" s="29">
        <v>12</v>
      </c>
      <c r="D13" s="30">
        <v>92</v>
      </c>
      <c r="E13" s="30">
        <v>60</v>
      </c>
      <c r="F13" s="30">
        <v>633</v>
      </c>
      <c r="G13" s="30">
        <v>443</v>
      </c>
      <c r="H13" s="30">
        <v>222</v>
      </c>
      <c r="I13" s="30">
        <v>294</v>
      </c>
      <c r="J13" s="30">
        <v>202</v>
      </c>
      <c r="K13" s="30">
        <v>92</v>
      </c>
    </row>
    <row r="14" spans="2:11" x14ac:dyDescent="0.2">
      <c r="B14" s="29">
        <v>13</v>
      </c>
      <c r="C14" s="29">
        <v>1</v>
      </c>
      <c r="D14" s="30">
        <v>111</v>
      </c>
      <c r="E14" s="30">
        <v>64</v>
      </c>
      <c r="F14" s="30">
        <v>459</v>
      </c>
      <c r="G14" s="30">
        <v>430</v>
      </c>
      <c r="H14" s="30">
        <v>76</v>
      </c>
      <c r="I14" s="30">
        <v>232</v>
      </c>
      <c r="J14" s="30">
        <v>213</v>
      </c>
      <c r="K14" s="30">
        <v>19</v>
      </c>
    </row>
    <row r="15" spans="2:11" x14ac:dyDescent="0.2">
      <c r="B15" s="29">
        <v>13</v>
      </c>
      <c r="C15" s="29">
        <v>2</v>
      </c>
      <c r="D15" s="30">
        <v>81</v>
      </c>
      <c r="E15" s="30">
        <v>55</v>
      </c>
      <c r="F15" s="30">
        <v>476</v>
      </c>
      <c r="G15" s="30">
        <v>561</v>
      </c>
      <c r="H15" s="30">
        <v>-59</v>
      </c>
      <c r="I15" s="30">
        <v>248</v>
      </c>
      <c r="J15" s="30">
        <v>308</v>
      </c>
      <c r="K15" s="30">
        <v>-60</v>
      </c>
    </row>
    <row r="16" spans="2:11" x14ac:dyDescent="0.2">
      <c r="B16" s="29">
        <v>13</v>
      </c>
      <c r="C16" s="29">
        <v>3</v>
      </c>
      <c r="D16" s="30">
        <v>101</v>
      </c>
      <c r="E16" s="30">
        <v>56</v>
      </c>
      <c r="F16" s="30">
        <v>1298</v>
      </c>
      <c r="G16" s="30">
        <v>1561</v>
      </c>
      <c r="H16" s="30">
        <v>-218</v>
      </c>
      <c r="I16" s="30">
        <v>703</v>
      </c>
      <c r="J16" s="30">
        <v>950</v>
      </c>
      <c r="K16" s="30">
        <v>-247</v>
      </c>
    </row>
    <row r="17" spans="2:11" x14ac:dyDescent="0.2">
      <c r="B17" s="50" t="s">
        <v>72</v>
      </c>
      <c r="C17" s="51"/>
      <c r="D17" s="31">
        <f t="shared" ref="D17:K17" si="0">SUM(D5:D16)</f>
        <v>1195</v>
      </c>
      <c r="E17" s="31">
        <f t="shared" si="0"/>
        <v>591</v>
      </c>
      <c r="F17" s="31">
        <f t="shared" si="0"/>
        <v>7723</v>
      </c>
      <c r="G17" s="31">
        <f t="shared" si="0"/>
        <v>6728</v>
      </c>
      <c r="H17" s="31">
        <f t="shared" si="0"/>
        <v>1599</v>
      </c>
      <c r="I17" s="32">
        <f t="shared" si="0"/>
        <v>4270</v>
      </c>
      <c r="J17" s="32">
        <f t="shared" si="0"/>
        <v>3331</v>
      </c>
      <c r="K17" s="32">
        <f t="shared" si="0"/>
        <v>939</v>
      </c>
    </row>
  </sheetData>
  <sheetProtection sheet="1" objects="1" scenarios="1"/>
  <mergeCells count="1">
    <mergeCell ref="B17:C17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B1:K17"/>
  <sheetViews>
    <sheetView workbookViewId="0"/>
  </sheetViews>
  <sheetFormatPr defaultColWidth="9" defaultRowHeight="13.2" x14ac:dyDescent="0.2"/>
  <cols>
    <col min="1" max="1" width="2.6640625" style="33" customWidth="1"/>
    <col min="2" max="3" width="3.6640625" style="33" customWidth="1"/>
    <col min="4" max="11" width="10.6640625" style="33" customWidth="1"/>
    <col min="12" max="16384" width="9" style="33"/>
  </cols>
  <sheetData>
    <row r="1" spans="2:11" x14ac:dyDescent="0.2">
      <c r="B1" s="22"/>
    </row>
    <row r="2" spans="2:11" ht="21" x14ac:dyDescent="0.25">
      <c r="B2" s="24" t="s">
        <v>76</v>
      </c>
    </row>
    <row r="3" spans="2:11" x14ac:dyDescent="0.2">
      <c r="B3" s="25"/>
    </row>
    <row r="4" spans="2:11" x14ac:dyDescent="0.2">
      <c r="B4" s="26" t="s">
        <v>63</v>
      </c>
      <c r="C4" s="26" t="s">
        <v>64</v>
      </c>
      <c r="D4" s="27" t="s">
        <v>65</v>
      </c>
      <c r="E4" s="27" t="s">
        <v>66</v>
      </c>
      <c r="F4" s="27" t="s">
        <v>67</v>
      </c>
      <c r="G4" s="27" t="s">
        <v>68</v>
      </c>
      <c r="H4" s="27" t="s">
        <v>69</v>
      </c>
      <c r="I4" s="28" t="s">
        <v>70</v>
      </c>
      <c r="J4" s="28" t="s">
        <v>71</v>
      </c>
      <c r="K4" s="28" t="s">
        <v>69</v>
      </c>
    </row>
    <row r="5" spans="2:11" x14ac:dyDescent="0.2">
      <c r="B5" s="29">
        <v>13</v>
      </c>
      <c r="C5" s="29">
        <v>4</v>
      </c>
      <c r="D5" s="30">
        <v>83</v>
      </c>
      <c r="E5" s="30">
        <v>44</v>
      </c>
      <c r="F5" s="30">
        <v>1358</v>
      </c>
      <c r="G5" s="30">
        <v>618</v>
      </c>
      <c r="H5" s="30">
        <f>D5-E5+F5-G5</f>
        <v>779</v>
      </c>
      <c r="I5" s="30">
        <v>922</v>
      </c>
      <c r="J5" s="30">
        <v>294</v>
      </c>
      <c r="K5" s="30">
        <f>I5-J5</f>
        <v>628</v>
      </c>
    </row>
    <row r="6" spans="2:11" x14ac:dyDescent="0.2">
      <c r="B6" s="29">
        <v>13</v>
      </c>
      <c r="C6" s="29">
        <v>5</v>
      </c>
      <c r="D6" s="30">
        <v>125</v>
      </c>
      <c r="E6" s="30">
        <v>36</v>
      </c>
      <c r="F6" s="30">
        <v>563</v>
      </c>
      <c r="G6" s="30">
        <v>496</v>
      </c>
      <c r="H6" s="30">
        <f t="shared" ref="H6:H16" si="0">D6-E6+F6-G6</f>
        <v>156</v>
      </c>
      <c r="I6" s="30">
        <v>341</v>
      </c>
      <c r="J6" s="30">
        <v>213</v>
      </c>
      <c r="K6" s="30">
        <f t="shared" ref="K6:K16" si="1">I6-J6</f>
        <v>128</v>
      </c>
    </row>
    <row r="7" spans="2:11" x14ac:dyDescent="0.2">
      <c r="B7" s="29">
        <v>13</v>
      </c>
      <c r="C7" s="29">
        <v>6</v>
      </c>
      <c r="D7" s="30">
        <v>113</v>
      </c>
      <c r="E7" s="30">
        <v>41</v>
      </c>
      <c r="F7" s="30">
        <v>468</v>
      </c>
      <c r="G7" s="30">
        <v>409</v>
      </c>
      <c r="H7" s="30">
        <f t="shared" si="0"/>
        <v>131</v>
      </c>
      <c r="I7" s="30">
        <v>267</v>
      </c>
      <c r="J7" s="30">
        <v>181</v>
      </c>
      <c r="K7" s="30">
        <f t="shared" si="1"/>
        <v>86</v>
      </c>
    </row>
    <row r="8" spans="2:11" x14ac:dyDescent="0.2">
      <c r="B8" s="29">
        <v>13</v>
      </c>
      <c r="C8" s="29">
        <v>7</v>
      </c>
      <c r="D8" s="30">
        <v>130</v>
      </c>
      <c r="E8" s="30">
        <v>56</v>
      </c>
      <c r="F8" s="30">
        <v>446</v>
      </c>
      <c r="G8" s="30">
        <v>427</v>
      </c>
      <c r="H8" s="30">
        <f t="shared" si="0"/>
        <v>93</v>
      </c>
      <c r="I8" s="30">
        <v>247</v>
      </c>
      <c r="J8" s="30">
        <v>209</v>
      </c>
      <c r="K8" s="30">
        <f t="shared" si="1"/>
        <v>38</v>
      </c>
    </row>
    <row r="9" spans="2:11" x14ac:dyDescent="0.2">
      <c r="B9" s="29">
        <v>13</v>
      </c>
      <c r="C9" s="29">
        <v>8</v>
      </c>
      <c r="D9" s="30">
        <v>105</v>
      </c>
      <c r="E9" s="30">
        <v>38</v>
      </c>
      <c r="F9" s="30">
        <v>593</v>
      </c>
      <c r="G9" s="30">
        <v>487</v>
      </c>
      <c r="H9" s="30">
        <f t="shared" si="0"/>
        <v>173</v>
      </c>
      <c r="I9" s="30">
        <v>311</v>
      </c>
      <c r="J9" s="30">
        <v>217</v>
      </c>
      <c r="K9" s="30">
        <f t="shared" si="1"/>
        <v>94</v>
      </c>
    </row>
    <row r="10" spans="2:11" x14ac:dyDescent="0.2">
      <c r="B10" s="29">
        <v>13</v>
      </c>
      <c r="C10" s="29">
        <v>9</v>
      </c>
      <c r="D10" s="30">
        <v>104</v>
      </c>
      <c r="E10" s="30">
        <v>48</v>
      </c>
      <c r="F10" s="30">
        <v>425</v>
      </c>
      <c r="G10" s="30">
        <v>476</v>
      </c>
      <c r="H10" s="30">
        <f t="shared" si="0"/>
        <v>5</v>
      </c>
      <c r="I10" s="30">
        <v>257</v>
      </c>
      <c r="J10" s="30">
        <v>215</v>
      </c>
      <c r="K10" s="30">
        <f t="shared" si="1"/>
        <v>42</v>
      </c>
    </row>
    <row r="11" spans="2:11" x14ac:dyDescent="0.2">
      <c r="B11" s="29">
        <v>13</v>
      </c>
      <c r="C11" s="29">
        <v>10</v>
      </c>
      <c r="D11" s="30">
        <v>140</v>
      </c>
      <c r="E11" s="30">
        <v>48</v>
      </c>
      <c r="F11" s="30">
        <v>505</v>
      </c>
      <c r="G11" s="30">
        <v>479</v>
      </c>
      <c r="H11" s="30">
        <f t="shared" si="0"/>
        <v>118</v>
      </c>
      <c r="I11" s="30">
        <v>283</v>
      </c>
      <c r="J11" s="30">
        <v>207</v>
      </c>
      <c r="K11" s="30">
        <f t="shared" si="1"/>
        <v>76</v>
      </c>
    </row>
    <row r="12" spans="2:11" x14ac:dyDescent="0.2">
      <c r="B12" s="29">
        <v>13</v>
      </c>
      <c r="C12" s="29">
        <v>11</v>
      </c>
      <c r="D12" s="30">
        <v>117</v>
      </c>
      <c r="E12" s="30">
        <v>56</v>
      </c>
      <c r="F12" s="30">
        <v>373</v>
      </c>
      <c r="G12" s="30">
        <v>409</v>
      </c>
      <c r="H12" s="30">
        <f t="shared" si="0"/>
        <v>25</v>
      </c>
      <c r="I12" s="30">
        <v>189</v>
      </c>
      <c r="J12" s="30">
        <v>195</v>
      </c>
      <c r="K12" s="30">
        <f t="shared" si="1"/>
        <v>-6</v>
      </c>
    </row>
    <row r="13" spans="2:11" x14ac:dyDescent="0.2">
      <c r="B13" s="29">
        <v>13</v>
      </c>
      <c r="C13" s="29">
        <v>12</v>
      </c>
      <c r="D13" s="30">
        <v>88</v>
      </c>
      <c r="E13" s="30">
        <v>50</v>
      </c>
      <c r="F13" s="30">
        <v>392</v>
      </c>
      <c r="G13" s="30">
        <v>441</v>
      </c>
      <c r="H13" s="30">
        <f t="shared" si="0"/>
        <v>-11</v>
      </c>
      <c r="I13" s="30">
        <v>178</v>
      </c>
      <c r="J13" s="30">
        <v>211</v>
      </c>
      <c r="K13" s="30">
        <f t="shared" si="1"/>
        <v>-33</v>
      </c>
    </row>
    <row r="14" spans="2:11" x14ac:dyDescent="0.2">
      <c r="B14" s="29">
        <v>14</v>
      </c>
      <c r="C14" s="29">
        <v>1</v>
      </c>
      <c r="D14" s="30">
        <v>104</v>
      </c>
      <c r="E14" s="30">
        <v>58</v>
      </c>
      <c r="F14" s="30">
        <v>348</v>
      </c>
      <c r="G14" s="30">
        <v>461</v>
      </c>
      <c r="H14" s="30">
        <f t="shared" si="0"/>
        <v>-67</v>
      </c>
      <c r="I14" s="30">
        <v>191</v>
      </c>
      <c r="J14" s="30">
        <v>225</v>
      </c>
      <c r="K14" s="30">
        <f t="shared" si="1"/>
        <v>-34</v>
      </c>
    </row>
    <row r="15" spans="2:11" x14ac:dyDescent="0.2">
      <c r="B15" s="29">
        <v>14</v>
      </c>
      <c r="C15" s="29">
        <v>2</v>
      </c>
      <c r="D15" s="30">
        <v>96</v>
      </c>
      <c r="E15" s="30">
        <v>50</v>
      </c>
      <c r="F15" s="30">
        <v>386</v>
      </c>
      <c r="G15" s="30">
        <v>500</v>
      </c>
      <c r="H15" s="30">
        <f t="shared" si="0"/>
        <v>-68</v>
      </c>
      <c r="I15" s="30">
        <v>216</v>
      </c>
      <c r="J15" s="30">
        <v>288</v>
      </c>
      <c r="K15" s="30">
        <f t="shared" si="1"/>
        <v>-72</v>
      </c>
    </row>
    <row r="16" spans="2:11" x14ac:dyDescent="0.2">
      <c r="B16" s="29">
        <v>14</v>
      </c>
      <c r="C16" s="29">
        <v>3</v>
      </c>
      <c r="D16" s="30">
        <v>105</v>
      </c>
      <c r="E16" s="30">
        <v>52</v>
      </c>
      <c r="F16" s="30">
        <v>951</v>
      </c>
      <c r="G16" s="30">
        <v>1633</v>
      </c>
      <c r="H16" s="30">
        <f t="shared" si="0"/>
        <v>-629</v>
      </c>
      <c r="I16" s="30">
        <v>477</v>
      </c>
      <c r="J16" s="30">
        <v>965</v>
      </c>
      <c r="K16" s="30">
        <f t="shared" si="1"/>
        <v>-488</v>
      </c>
    </row>
    <row r="17" spans="2:11" x14ac:dyDescent="0.2">
      <c r="B17" s="50" t="s">
        <v>72</v>
      </c>
      <c r="C17" s="51"/>
      <c r="D17" s="31">
        <f t="shared" ref="D17:K17" si="2">SUM(D5:D16)</f>
        <v>1310</v>
      </c>
      <c r="E17" s="31">
        <f t="shared" si="2"/>
        <v>577</v>
      </c>
      <c r="F17" s="31">
        <f t="shared" si="2"/>
        <v>6808</v>
      </c>
      <c r="G17" s="31">
        <f t="shared" si="2"/>
        <v>6836</v>
      </c>
      <c r="H17" s="31">
        <f t="shared" si="2"/>
        <v>705</v>
      </c>
      <c r="I17" s="32">
        <f t="shared" si="2"/>
        <v>3879</v>
      </c>
      <c r="J17" s="32">
        <f t="shared" si="2"/>
        <v>3420</v>
      </c>
      <c r="K17" s="32">
        <f t="shared" si="2"/>
        <v>459</v>
      </c>
    </row>
  </sheetData>
  <sheetProtection sheet="1" objects="1" scenarios="1"/>
  <mergeCells count="1">
    <mergeCell ref="B17:C17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B1:K17"/>
  <sheetViews>
    <sheetView workbookViewId="0"/>
  </sheetViews>
  <sheetFormatPr defaultColWidth="9" defaultRowHeight="13.2" x14ac:dyDescent="0.2"/>
  <cols>
    <col min="1" max="1" width="2.6640625" style="33" customWidth="1"/>
    <col min="2" max="3" width="3.6640625" style="33" customWidth="1"/>
    <col min="4" max="11" width="10.6640625" style="33" customWidth="1"/>
    <col min="12" max="16384" width="9" style="33"/>
  </cols>
  <sheetData>
    <row r="1" spans="2:11" x14ac:dyDescent="0.2">
      <c r="B1" s="22"/>
    </row>
    <row r="2" spans="2:11" ht="21" x14ac:dyDescent="0.25">
      <c r="B2" s="24" t="s">
        <v>77</v>
      </c>
    </row>
    <row r="3" spans="2:11" x14ac:dyDescent="0.2">
      <c r="B3" s="25"/>
    </row>
    <row r="4" spans="2:11" x14ac:dyDescent="0.2">
      <c r="B4" s="26" t="s">
        <v>63</v>
      </c>
      <c r="C4" s="26" t="s">
        <v>64</v>
      </c>
      <c r="D4" s="27" t="s">
        <v>65</v>
      </c>
      <c r="E4" s="27" t="s">
        <v>66</v>
      </c>
      <c r="F4" s="27" t="s">
        <v>67</v>
      </c>
      <c r="G4" s="27" t="s">
        <v>68</v>
      </c>
      <c r="H4" s="27" t="s">
        <v>69</v>
      </c>
      <c r="I4" s="28" t="s">
        <v>70</v>
      </c>
      <c r="J4" s="28" t="s">
        <v>71</v>
      </c>
      <c r="K4" s="28" t="s">
        <v>69</v>
      </c>
    </row>
    <row r="5" spans="2:11" x14ac:dyDescent="0.2">
      <c r="B5" s="29">
        <v>14</v>
      </c>
      <c r="C5" s="29">
        <v>4</v>
      </c>
      <c r="D5" s="30">
        <v>106</v>
      </c>
      <c r="E5" s="30">
        <v>54</v>
      </c>
      <c r="F5" s="30">
        <v>1383</v>
      </c>
      <c r="G5" s="30">
        <v>680</v>
      </c>
      <c r="H5" s="30">
        <f t="shared" ref="H5:H16" si="0">D5-E5+F5-G5</f>
        <v>755</v>
      </c>
      <c r="I5" s="30">
        <v>847</v>
      </c>
      <c r="J5" s="30">
        <v>319</v>
      </c>
      <c r="K5" s="30">
        <f t="shared" ref="K5:K16" si="1">I5-J5</f>
        <v>528</v>
      </c>
    </row>
    <row r="6" spans="2:11" x14ac:dyDescent="0.2">
      <c r="B6" s="29">
        <v>14</v>
      </c>
      <c r="C6" s="29">
        <v>5</v>
      </c>
      <c r="D6" s="30">
        <v>118</v>
      </c>
      <c r="E6" s="30">
        <v>52</v>
      </c>
      <c r="F6" s="30">
        <v>537</v>
      </c>
      <c r="G6" s="30">
        <v>450</v>
      </c>
      <c r="H6" s="30">
        <f t="shared" si="0"/>
        <v>153</v>
      </c>
      <c r="I6" s="30">
        <v>314</v>
      </c>
      <c r="J6" s="30">
        <v>217</v>
      </c>
      <c r="K6" s="30">
        <f t="shared" si="1"/>
        <v>97</v>
      </c>
    </row>
    <row r="7" spans="2:11" x14ac:dyDescent="0.2">
      <c r="B7" s="29">
        <v>14</v>
      </c>
      <c r="C7" s="29">
        <v>6</v>
      </c>
      <c r="D7" s="30">
        <v>80</v>
      </c>
      <c r="E7" s="30">
        <v>45</v>
      </c>
      <c r="F7" s="30">
        <v>387</v>
      </c>
      <c r="G7" s="30">
        <v>392</v>
      </c>
      <c r="H7" s="30">
        <f t="shared" si="0"/>
        <v>30</v>
      </c>
      <c r="I7" s="30">
        <v>201</v>
      </c>
      <c r="J7" s="30">
        <v>175</v>
      </c>
      <c r="K7" s="30">
        <f t="shared" si="1"/>
        <v>26</v>
      </c>
    </row>
    <row r="8" spans="2:11" x14ac:dyDescent="0.2">
      <c r="B8" s="29">
        <v>14</v>
      </c>
      <c r="C8" s="29">
        <v>7</v>
      </c>
      <c r="D8" s="30">
        <v>118</v>
      </c>
      <c r="E8" s="30">
        <v>53</v>
      </c>
      <c r="F8" s="30">
        <v>501</v>
      </c>
      <c r="G8" s="30">
        <v>515</v>
      </c>
      <c r="H8" s="30">
        <f t="shared" si="0"/>
        <v>51</v>
      </c>
      <c r="I8" s="30">
        <v>270</v>
      </c>
      <c r="J8" s="30">
        <v>248</v>
      </c>
      <c r="K8" s="30">
        <f t="shared" si="1"/>
        <v>22</v>
      </c>
    </row>
    <row r="9" spans="2:11" x14ac:dyDescent="0.2">
      <c r="B9" s="29">
        <v>14</v>
      </c>
      <c r="C9" s="29">
        <v>8</v>
      </c>
      <c r="D9" s="30">
        <v>108</v>
      </c>
      <c r="E9" s="30">
        <v>41</v>
      </c>
      <c r="F9" s="30">
        <v>509</v>
      </c>
      <c r="G9" s="30">
        <v>468</v>
      </c>
      <c r="H9" s="30">
        <f t="shared" si="0"/>
        <v>108</v>
      </c>
      <c r="I9" s="30">
        <v>266</v>
      </c>
      <c r="J9" s="30">
        <v>233</v>
      </c>
      <c r="K9" s="30">
        <f t="shared" si="1"/>
        <v>33</v>
      </c>
    </row>
    <row r="10" spans="2:11" x14ac:dyDescent="0.2">
      <c r="B10" s="29">
        <v>14</v>
      </c>
      <c r="C10" s="29">
        <v>9</v>
      </c>
      <c r="D10" s="30">
        <v>107</v>
      </c>
      <c r="E10" s="30">
        <v>41</v>
      </c>
      <c r="F10" s="30">
        <v>432</v>
      </c>
      <c r="G10" s="30">
        <v>480</v>
      </c>
      <c r="H10" s="30">
        <f t="shared" si="0"/>
        <v>18</v>
      </c>
      <c r="I10" s="30">
        <v>241</v>
      </c>
      <c r="J10" s="30">
        <v>231</v>
      </c>
      <c r="K10" s="30">
        <f t="shared" si="1"/>
        <v>10</v>
      </c>
    </row>
    <row r="11" spans="2:11" x14ac:dyDescent="0.2">
      <c r="B11" s="29">
        <v>14</v>
      </c>
      <c r="C11" s="29">
        <v>10</v>
      </c>
      <c r="D11" s="30">
        <v>106</v>
      </c>
      <c r="E11" s="30">
        <v>54</v>
      </c>
      <c r="F11" s="30">
        <v>486</v>
      </c>
      <c r="G11" s="30">
        <v>486</v>
      </c>
      <c r="H11" s="30">
        <f t="shared" si="0"/>
        <v>52</v>
      </c>
      <c r="I11" s="30">
        <v>254</v>
      </c>
      <c r="J11" s="30">
        <v>224</v>
      </c>
      <c r="K11" s="30">
        <f t="shared" si="1"/>
        <v>30</v>
      </c>
    </row>
    <row r="12" spans="2:11" x14ac:dyDescent="0.2">
      <c r="B12" s="29">
        <v>14</v>
      </c>
      <c r="C12" s="29">
        <v>11</v>
      </c>
      <c r="D12" s="30">
        <v>88</v>
      </c>
      <c r="E12" s="30">
        <v>35</v>
      </c>
      <c r="F12" s="30">
        <v>350</v>
      </c>
      <c r="G12" s="30">
        <v>389</v>
      </c>
      <c r="H12" s="30">
        <f t="shared" si="0"/>
        <v>14</v>
      </c>
      <c r="I12" s="30">
        <v>182</v>
      </c>
      <c r="J12" s="30">
        <v>177</v>
      </c>
      <c r="K12" s="30">
        <f t="shared" si="1"/>
        <v>5</v>
      </c>
    </row>
    <row r="13" spans="2:11" x14ac:dyDescent="0.2">
      <c r="B13" s="29">
        <v>14</v>
      </c>
      <c r="C13" s="29">
        <v>12</v>
      </c>
      <c r="D13" s="30">
        <v>94</v>
      </c>
      <c r="E13" s="30">
        <v>55</v>
      </c>
      <c r="F13" s="30">
        <v>390</v>
      </c>
      <c r="G13" s="30">
        <v>437</v>
      </c>
      <c r="H13" s="30">
        <f t="shared" si="0"/>
        <v>-8</v>
      </c>
      <c r="I13" s="30">
        <v>197</v>
      </c>
      <c r="J13" s="30">
        <v>218</v>
      </c>
      <c r="K13" s="30">
        <f t="shared" si="1"/>
        <v>-21</v>
      </c>
    </row>
    <row r="14" spans="2:11" x14ac:dyDescent="0.2">
      <c r="B14" s="29">
        <v>15</v>
      </c>
      <c r="C14" s="29">
        <v>1</v>
      </c>
      <c r="D14" s="30">
        <v>128</v>
      </c>
      <c r="E14" s="30">
        <v>84</v>
      </c>
      <c r="F14" s="30">
        <v>337</v>
      </c>
      <c r="G14" s="30">
        <v>401</v>
      </c>
      <c r="H14" s="30">
        <f t="shared" si="0"/>
        <v>-20</v>
      </c>
      <c r="I14" s="30">
        <v>176</v>
      </c>
      <c r="J14" s="30">
        <v>179</v>
      </c>
      <c r="K14" s="30">
        <f t="shared" si="1"/>
        <v>-3</v>
      </c>
    </row>
    <row r="15" spans="2:11" x14ac:dyDescent="0.2">
      <c r="B15" s="29">
        <v>15</v>
      </c>
      <c r="C15" s="29">
        <v>2</v>
      </c>
      <c r="D15" s="30">
        <v>108</v>
      </c>
      <c r="E15" s="30">
        <v>51</v>
      </c>
      <c r="F15" s="30">
        <v>493</v>
      </c>
      <c r="G15" s="30">
        <v>588</v>
      </c>
      <c r="H15" s="30">
        <f t="shared" si="0"/>
        <v>-38</v>
      </c>
      <c r="I15" s="30">
        <v>244</v>
      </c>
      <c r="J15" s="30">
        <v>345</v>
      </c>
      <c r="K15" s="30">
        <f t="shared" si="1"/>
        <v>-101</v>
      </c>
    </row>
    <row r="16" spans="2:11" x14ac:dyDescent="0.2">
      <c r="B16" s="29">
        <v>15</v>
      </c>
      <c r="C16" s="29">
        <v>3</v>
      </c>
      <c r="D16" s="30">
        <v>101</v>
      </c>
      <c r="E16" s="30">
        <v>67</v>
      </c>
      <c r="F16" s="30">
        <v>1180</v>
      </c>
      <c r="G16" s="30">
        <v>1825</v>
      </c>
      <c r="H16" s="30">
        <f t="shared" si="0"/>
        <v>-611</v>
      </c>
      <c r="I16" s="30">
        <v>641</v>
      </c>
      <c r="J16" s="30">
        <v>1082</v>
      </c>
      <c r="K16" s="30">
        <f t="shared" si="1"/>
        <v>-441</v>
      </c>
    </row>
    <row r="17" spans="2:11" x14ac:dyDescent="0.2">
      <c r="B17" s="50" t="s">
        <v>72</v>
      </c>
      <c r="C17" s="51"/>
      <c r="D17" s="31">
        <f t="shared" ref="D17:K17" si="2">SUM(D5:D16)</f>
        <v>1262</v>
      </c>
      <c r="E17" s="31">
        <f t="shared" si="2"/>
        <v>632</v>
      </c>
      <c r="F17" s="31">
        <f t="shared" si="2"/>
        <v>6985</v>
      </c>
      <c r="G17" s="31">
        <f t="shared" si="2"/>
        <v>7111</v>
      </c>
      <c r="H17" s="31">
        <f t="shared" si="2"/>
        <v>504</v>
      </c>
      <c r="I17" s="32">
        <f t="shared" si="2"/>
        <v>3833</v>
      </c>
      <c r="J17" s="32">
        <f t="shared" si="2"/>
        <v>3648</v>
      </c>
      <c r="K17" s="32">
        <f t="shared" si="2"/>
        <v>185</v>
      </c>
    </row>
  </sheetData>
  <sheetProtection sheet="1" objects="1" scenarios="1"/>
  <mergeCells count="1">
    <mergeCell ref="B17:C17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B1:K17"/>
  <sheetViews>
    <sheetView workbookViewId="0"/>
  </sheetViews>
  <sheetFormatPr defaultColWidth="9" defaultRowHeight="13.2" x14ac:dyDescent="0.2"/>
  <cols>
    <col min="1" max="1" width="2.6640625" style="33" customWidth="1"/>
    <col min="2" max="3" width="3.6640625" style="33" customWidth="1"/>
    <col min="4" max="11" width="10.6640625" style="33" customWidth="1"/>
    <col min="12" max="16384" width="9" style="33"/>
  </cols>
  <sheetData>
    <row r="1" spans="2:11" x14ac:dyDescent="0.2">
      <c r="B1" s="22"/>
    </row>
    <row r="2" spans="2:11" ht="21" x14ac:dyDescent="0.25">
      <c r="B2" s="24" t="s">
        <v>78</v>
      </c>
    </row>
    <row r="3" spans="2:11" x14ac:dyDescent="0.2">
      <c r="B3" s="25"/>
    </row>
    <row r="4" spans="2:11" x14ac:dyDescent="0.2">
      <c r="B4" s="26" t="s">
        <v>63</v>
      </c>
      <c r="C4" s="26" t="s">
        <v>64</v>
      </c>
      <c r="D4" s="27" t="s">
        <v>65</v>
      </c>
      <c r="E4" s="27" t="s">
        <v>66</v>
      </c>
      <c r="F4" s="27" t="s">
        <v>67</v>
      </c>
      <c r="G4" s="27" t="s">
        <v>68</v>
      </c>
      <c r="H4" s="27" t="s">
        <v>69</v>
      </c>
      <c r="I4" s="28" t="s">
        <v>70</v>
      </c>
      <c r="J4" s="28" t="s">
        <v>71</v>
      </c>
      <c r="K4" s="28" t="s">
        <v>69</v>
      </c>
    </row>
    <row r="5" spans="2:11" x14ac:dyDescent="0.2">
      <c r="B5" s="29">
        <v>15</v>
      </c>
      <c r="C5" s="29">
        <v>4</v>
      </c>
      <c r="D5" s="30">
        <v>102</v>
      </c>
      <c r="E5" s="30">
        <v>57</v>
      </c>
      <c r="F5" s="30">
        <v>1077</v>
      </c>
      <c r="G5" s="30">
        <v>666</v>
      </c>
      <c r="H5" s="30">
        <f t="shared" ref="H5:H16" si="0">D5-E5+F5-G5</f>
        <v>456</v>
      </c>
      <c r="I5" s="30">
        <v>674</v>
      </c>
      <c r="J5" s="30">
        <v>341</v>
      </c>
      <c r="K5" s="30">
        <f t="shared" ref="K5:K16" si="1">I5-J5</f>
        <v>333</v>
      </c>
    </row>
    <row r="6" spans="2:11" x14ac:dyDescent="0.2">
      <c r="B6" s="29">
        <v>15</v>
      </c>
      <c r="C6" s="29">
        <v>5</v>
      </c>
      <c r="D6" s="30">
        <v>108</v>
      </c>
      <c r="E6" s="30">
        <v>33</v>
      </c>
      <c r="F6" s="30">
        <v>536</v>
      </c>
      <c r="G6" s="30">
        <v>462</v>
      </c>
      <c r="H6" s="30">
        <f t="shared" si="0"/>
        <v>149</v>
      </c>
      <c r="I6" s="30">
        <v>312</v>
      </c>
      <c r="J6" s="30">
        <v>206</v>
      </c>
      <c r="K6" s="30">
        <f t="shared" si="1"/>
        <v>106</v>
      </c>
    </row>
    <row r="7" spans="2:11" x14ac:dyDescent="0.2">
      <c r="B7" s="29">
        <v>15</v>
      </c>
      <c r="C7" s="29">
        <v>6</v>
      </c>
      <c r="D7" s="30">
        <v>110</v>
      </c>
      <c r="E7" s="30">
        <v>37</v>
      </c>
      <c r="F7" s="30">
        <v>456</v>
      </c>
      <c r="G7" s="30">
        <v>435</v>
      </c>
      <c r="H7" s="30">
        <f t="shared" si="0"/>
        <v>94</v>
      </c>
      <c r="I7" s="30">
        <v>247</v>
      </c>
      <c r="J7" s="30">
        <v>190</v>
      </c>
      <c r="K7" s="30">
        <f t="shared" si="1"/>
        <v>57</v>
      </c>
    </row>
    <row r="8" spans="2:11" x14ac:dyDescent="0.2">
      <c r="B8" s="29">
        <v>15</v>
      </c>
      <c r="C8" s="29">
        <v>7</v>
      </c>
      <c r="D8" s="30">
        <v>104</v>
      </c>
      <c r="E8" s="30">
        <v>42</v>
      </c>
      <c r="F8" s="30">
        <v>421</v>
      </c>
      <c r="G8" s="30">
        <v>449</v>
      </c>
      <c r="H8" s="30">
        <f t="shared" si="0"/>
        <v>34</v>
      </c>
      <c r="I8" s="30">
        <v>214</v>
      </c>
      <c r="J8" s="30">
        <v>213</v>
      </c>
      <c r="K8" s="30">
        <f t="shared" si="1"/>
        <v>1</v>
      </c>
    </row>
    <row r="9" spans="2:11" x14ac:dyDescent="0.2">
      <c r="B9" s="29">
        <v>15</v>
      </c>
      <c r="C9" s="29">
        <v>8</v>
      </c>
      <c r="D9" s="30">
        <v>98</v>
      </c>
      <c r="E9" s="30">
        <v>57</v>
      </c>
      <c r="F9" s="30">
        <v>592</v>
      </c>
      <c r="G9" s="30">
        <v>520</v>
      </c>
      <c r="H9" s="30">
        <f t="shared" si="0"/>
        <v>113</v>
      </c>
      <c r="I9" s="30">
        <v>300</v>
      </c>
      <c r="J9" s="30">
        <v>239</v>
      </c>
      <c r="K9" s="30">
        <f t="shared" si="1"/>
        <v>61</v>
      </c>
    </row>
    <row r="10" spans="2:11" x14ac:dyDescent="0.2">
      <c r="B10" s="29">
        <v>15</v>
      </c>
      <c r="C10" s="29">
        <v>9</v>
      </c>
      <c r="D10" s="30">
        <v>84</v>
      </c>
      <c r="E10" s="30">
        <v>47</v>
      </c>
      <c r="F10" s="30">
        <v>473</v>
      </c>
      <c r="G10" s="30">
        <v>521</v>
      </c>
      <c r="H10" s="30">
        <f t="shared" si="0"/>
        <v>-11</v>
      </c>
      <c r="I10" s="30">
        <v>278</v>
      </c>
      <c r="J10" s="30">
        <v>255</v>
      </c>
      <c r="K10" s="30">
        <f t="shared" si="1"/>
        <v>23</v>
      </c>
    </row>
    <row r="11" spans="2:11" x14ac:dyDescent="0.2">
      <c r="B11" s="29">
        <v>15</v>
      </c>
      <c r="C11" s="29">
        <v>10</v>
      </c>
      <c r="D11" s="30">
        <v>114</v>
      </c>
      <c r="E11" s="30">
        <v>55</v>
      </c>
      <c r="F11" s="30">
        <v>515</v>
      </c>
      <c r="G11" s="30">
        <v>513</v>
      </c>
      <c r="H11" s="30">
        <f t="shared" si="0"/>
        <v>61</v>
      </c>
      <c r="I11" s="30">
        <v>299</v>
      </c>
      <c r="J11" s="30">
        <v>229</v>
      </c>
      <c r="K11" s="30">
        <f t="shared" si="1"/>
        <v>70</v>
      </c>
    </row>
    <row r="12" spans="2:11" x14ac:dyDescent="0.2">
      <c r="B12" s="29">
        <v>15</v>
      </c>
      <c r="C12" s="29">
        <v>11</v>
      </c>
      <c r="D12" s="30">
        <v>91</v>
      </c>
      <c r="E12" s="30">
        <v>45</v>
      </c>
      <c r="F12" s="30">
        <v>433</v>
      </c>
      <c r="G12" s="30">
        <v>430</v>
      </c>
      <c r="H12" s="30">
        <f t="shared" si="0"/>
        <v>49</v>
      </c>
      <c r="I12" s="30">
        <v>210</v>
      </c>
      <c r="J12" s="30">
        <v>195</v>
      </c>
      <c r="K12" s="30">
        <f t="shared" si="1"/>
        <v>15</v>
      </c>
    </row>
    <row r="13" spans="2:11" x14ac:dyDescent="0.2">
      <c r="B13" s="29">
        <v>15</v>
      </c>
      <c r="C13" s="29">
        <v>12</v>
      </c>
      <c r="D13" s="30">
        <v>91</v>
      </c>
      <c r="E13" s="30">
        <v>49</v>
      </c>
      <c r="F13" s="30">
        <v>503</v>
      </c>
      <c r="G13" s="30">
        <v>487</v>
      </c>
      <c r="H13" s="30">
        <f t="shared" si="0"/>
        <v>58</v>
      </c>
      <c r="I13" s="30">
        <v>262</v>
      </c>
      <c r="J13" s="30">
        <v>212</v>
      </c>
      <c r="K13" s="30">
        <f t="shared" si="1"/>
        <v>50</v>
      </c>
    </row>
    <row r="14" spans="2:11" x14ac:dyDescent="0.2">
      <c r="B14" s="29">
        <v>16</v>
      </c>
      <c r="C14" s="29">
        <v>1</v>
      </c>
      <c r="D14" s="30">
        <v>121</v>
      </c>
      <c r="E14" s="30">
        <v>58</v>
      </c>
      <c r="F14" s="30">
        <v>385</v>
      </c>
      <c r="G14" s="30">
        <v>330</v>
      </c>
      <c r="H14" s="30">
        <f t="shared" si="0"/>
        <v>118</v>
      </c>
      <c r="I14" s="30">
        <v>219</v>
      </c>
      <c r="J14" s="30">
        <v>161</v>
      </c>
      <c r="K14" s="30">
        <f t="shared" si="1"/>
        <v>58</v>
      </c>
    </row>
    <row r="15" spans="2:11" x14ac:dyDescent="0.2">
      <c r="B15" s="29">
        <v>16</v>
      </c>
      <c r="C15" s="29">
        <v>2</v>
      </c>
      <c r="D15" s="30">
        <v>79</v>
      </c>
      <c r="E15" s="30">
        <v>60</v>
      </c>
      <c r="F15" s="30">
        <v>556</v>
      </c>
      <c r="G15" s="30">
        <v>479</v>
      </c>
      <c r="H15" s="30">
        <f t="shared" si="0"/>
        <v>96</v>
      </c>
      <c r="I15" s="30">
        <v>314</v>
      </c>
      <c r="J15" s="30">
        <v>303</v>
      </c>
      <c r="K15" s="30">
        <f t="shared" si="1"/>
        <v>11</v>
      </c>
    </row>
    <row r="16" spans="2:11" x14ac:dyDescent="0.2">
      <c r="B16" s="29">
        <v>16</v>
      </c>
      <c r="C16" s="29">
        <v>3</v>
      </c>
      <c r="D16" s="30">
        <v>110</v>
      </c>
      <c r="E16" s="30">
        <v>66</v>
      </c>
      <c r="F16" s="30">
        <v>1160</v>
      </c>
      <c r="G16" s="30">
        <v>1740</v>
      </c>
      <c r="H16" s="30">
        <f t="shared" si="0"/>
        <v>-536</v>
      </c>
      <c r="I16" s="30">
        <v>663</v>
      </c>
      <c r="J16" s="30">
        <v>951</v>
      </c>
      <c r="K16" s="30">
        <f t="shared" si="1"/>
        <v>-288</v>
      </c>
    </row>
    <row r="17" spans="2:11" x14ac:dyDescent="0.2">
      <c r="B17" s="50" t="s">
        <v>72</v>
      </c>
      <c r="C17" s="51"/>
      <c r="D17" s="31">
        <f t="shared" ref="D17:K17" si="2">SUM(D5:D16)</f>
        <v>1212</v>
      </c>
      <c r="E17" s="31">
        <f t="shared" si="2"/>
        <v>606</v>
      </c>
      <c r="F17" s="31">
        <f t="shared" si="2"/>
        <v>7107</v>
      </c>
      <c r="G17" s="31">
        <f t="shared" si="2"/>
        <v>7032</v>
      </c>
      <c r="H17" s="31">
        <f t="shared" si="2"/>
        <v>681</v>
      </c>
      <c r="I17" s="32">
        <f t="shared" si="2"/>
        <v>3992</v>
      </c>
      <c r="J17" s="32">
        <f t="shared" si="2"/>
        <v>3495</v>
      </c>
      <c r="K17" s="32">
        <f t="shared" si="2"/>
        <v>497</v>
      </c>
    </row>
  </sheetData>
  <sheetProtection sheet="1" objects="1" scenarios="1"/>
  <mergeCells count="1">
    <mergeCell ref="B17:C17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B1:K17"/>
  <sheetViews>
    <sheetView workbookViewId="0"/>
  </sheetViews>
  <sheetFormatPr defaultColWidth="9" defaultRowHeight="13.2" x14ac:dyDescent="0.2"/>
  <cols>
    <col min="1" max="1" width="2.6640625" style="33" customWidth="1"/>
    <col min="2" max="3" width="3.6640625" style="33" customWidth="1"/>
    <col min="4" max="11" width="10.6640625" style="33" customWidth="1"/>
    <col min="12" max="16384" width="9" style="33"/>
  </cols>
  <sheetData>
    <row r="1" spans="2:11" x14ac:dyDescent="0.2">
      <c r="B1" s="22"/>
    </row>
    <row r="2" spans="2:11" ht="21" x14ac:dyDescent="0.25">
      <c r="B2" s="24" t="s">
        <v>79</v>
      </c>
    </row>
    <row r="3" spans="2:11" x14ac:dyDescent="0.2">
      <c r="B3" s="25"/>
    </row>
    <row r="4" spans="2:11" x14ac:dyDescent="0.2">
      <c r="B4" s="26" t="s">
        <v>63</v>
      </c>
      <c r="C4" s="26" t="s">
        <v>64</v>
      </c>
      <c r="D4" s="27" t="s">
        <v>65</v>
      </c>
      <c r="E4" s="27" t="s">
        <v>66</v>
      </c>
      <c r="F4" s="27" t="s">
        <v>67</v>
      </c>
      <c r="G4" s="27" t="s">
        <v>68</v>
      </c>
      <c r="H4" s="27" t="s">
        <v>69</v>
      </c>
      <c r="I4" s="28" t="s">
        <v>70</v>
      </c>
      <c r="J4" s="28" t="s">
        <v>71</v>
      </c>
      <c r="K4" s="28" t="s">
        <v>69</v>
      </c>
    </row>
    <row r="5" spans="2:11" x14ac:dyDescent="0.2">
      <c r="B5" s="34">
        <v>16</v>
      </c>
      <c r="C5" s="34">
        <v>4</v>
      </c>
      <c r="D5" s="35">
        <v>106</v>
      </c>
      <c r="E5" s="35">
        <v>53</v>
      </c>
      <c r="F5" s="35">
        <v>960</v>
      </c>
      <c r="G5" s="35">
        <v>629</v>
      </c>
      <c r="H5" s="35">
        <v>384</v>
      </c>
      <c r="I5" s="35">
        <v>597</v>
      </c>
      <c r="J5" s="35">
        <v>293</v>
      </c>
      <c r="K5" s="35">
        <v>304</v>
      </c>
    </row>
    <row r="6" spans="2:11" x14ac:dyDescent="0.2">
      <c r="B6" s="34">
        <v>16</v>
      </c>
      <c r="C6" s="34">
        <v>5</v>
      </c>
      <c r="D6" s="35">
        <v>105</v>
      </c>
      <c r="E6" s="35">
        <v>48</v>
      </c>
      <c r="F6" s="35">
        <v>486</v>
      </c>
      <c r="G6" s="35">
        <v>432</v>
      </c>
      <c r="H6" s="35">
        <v>111</v>
      </c>
      <c r="I6" s="35">
        <v>262</v>
      </c>
      <c r="J6" s="35">
        <v>219</v>
      </c>
      <c r="K6" s="35">
        <v>43</v>
      </c>
    </row>
    <row r="7" spans="2:11" x14ac:dyDescent="0.2">
      <c r="B7" s="34">
        <v>16</v>
      </c>
      <c r="C7" s="34">
        <v>6</v>
      </c>
      <c r="D7" s="35">
        <v>88</v>
      </c>
      <c r="E7" s="35">
        <v>42</v>
      </c>
      <c r="F7" s="35">
        <v>443</v>
      </c>
      <c r="G7" s="35">
        <v>349</v>
      </c>
      <c r="H7" s="35">
        <v>140</v>
      </c>
      <c r="I7" s="35">
        <v>261</v>
      </c>
      <c r="J7" s="35">
        <v>163</v>
      </c>
      <c r="K7" s="35">
        <v>98</v>
      </c>
    </row>
    <row r="8" spans="2:11" x14ac:dyDescent="0.2">
      <c r="B8" s="34">
        <v>16</v>
      </c>
      <c r="C8" s="34">
        <v>7</v>
      </c>
      <c r="D8" s="35">
        <v>92</v>
      </c>
      <c r="E8" s="35">
        <v>43</v>
      </c>
      <c r="F8" s="35">
        <v>406</v>
      </c>
      <c r="G8" s="35">
        <v>418</v>
      </c>
      <c r="H8" s="35">
        <v>37</v>
      </c>
      <c r="I8" s="35">
        <v>216</v>
      </c>
      <c r="J8" s="35">
        <v>188</v>
      </c>
      <c r="K8" s="35">
        <v>28</v>
      </c>
    </row>
    <row r="9" spans="2:11" x14ac:dyDescent="0.2">
      <c r="B9" s="34">
        <v>16</v>
      </c>
      <c r="C9" s="34">
        <v>8</v>
      </c>
      <c r="D9" s="35">
        <v>86</v>
      </c>
      <c r="E9" s="35">
        <v>55</v>
      </c>
      <c r="F9" s="35">
        <v>489</v>
      </c>
      <c r="G9" s="35">
        <v>456</v>
      </c>
      <c r="H9" s="35">
        <v>64</v>
      </c>
      <c r="I9" s="35">
        <v>265</v>
      </c>
      <c r="J9" s="35">
        <v>226</v>
      </c>
      <c r="K9" s="35">
        <v>39</v>
      </c>
    </row>
    <row r="10" spans="2:11" x14ac:dyDescent="0.2">
      <c r="B10" s="34">
        <v>16</v>
      </c>
      <c r="C10" s="34">
        <v>9</v>
      </c>
      <c r="D10" s="35">
        <v>100</v>
      </c>
      <c r="E10" s="35">
        <v>44</v>
      </c>
      <c r="F10" s="35">
        <v>435</v>
      </c>
      <c r="G10" s="35">
        <v>432</v>
      </c>
      <c r="H10" s="35">
        <v>59</v>
      </c>
      <c r="I10" s="35">
        <v>244</v>
      </c>
      <c r="J10" s="35">
        <v>203</v>
      </c>
      <c r="K10" s="35">
        <v>41</v>
      </c>
    </row>
    <row r="11" spans="2:11" x14ac:dyDescent="0.2">
      <c r="B11" s="34">
        <v>16</v>
      </c>
      <c r="C11" s="34">
        <v>10</v>
      </c>
      <c r="D11" s="35">
        <v>115</v>
      </c>
      <c r="E11" s="35">
        <v>43</v>
      </c>
      <c r="F11" s="35">
        <v>440</v>
      </c>
      <c r="G11" s="35">
        <v>439</v>
      </c>
      <c r="H11" s="35">
        <v>73</v>
      </c>
      <c r="I11" s="35">
        <v>246</v>
      </c>
      <c r="J11" s="35">
        <v>220</v>
      </c>
      <c r="K11" s="35">
        <v>26</v>
      </c>
    </row>
    <row r="12" spans="2:11" x14ac:dyDescent="0.2">
      <c r="B12" s="34">
        <v>16</v>
      </c>
      <c r="C12" s="34">
        <v>11</v>
      </c>
      <c r="D12" s="35">
        <v>120</v>
      </c>
      <c r="E12" s="35">
        <v>58</v>
      </c>
      <c r="F12" s="35">
        <v>412</v>
      </c>
      <c r="G12" s="35">
        <v>406</v>
      </c>
      <c r="H12" s="35">
        <v>68</v>
      </c>
      <c r="I12" s="35">
        <v>232</v>
      </c>
      <c r="J12" s="35">
        <v>175</v>
      </c>
      <c r="K12" s="35">
        <v>57</v>
      </c>
    </row>
    <row r="13" spans="2:11" x14ac:dyDescent="0.2">
      <c r="B13" s="34">
        <v>16</v>
      </c>
      <c r="C13" s="34">
        <v>12</v>
      </c>
      <c r="D13" s="35">
        <v>106</v>
      </c>
      <c r="E13" s="35">
        <v>59</v>
      </c>
      <c r="F13" s="35">
        <v>369</v>
      </c>
      <c r="G13" s="35">
        <v>473</v>
      </c>
      <c r="H13" s="35">
        <v>-57</v>
      </c>
      <c r="I13" s="35">
        <v>177</v>
      </c>
      <c r="J13" s="35">
        <v>218</v>
      </c>
      <c r="K13" s="35">
        <v>-41</v>
      </c>
    </row>
    <row r="14" spans="2:11" x14ac:dyDescent="0.2">
      <c r="B14" s="34">
        <v>17</v>
      </c>
      <c r="C14" s="34">
        <v>1</v>
      </c>
      <c r="D14" s="35">
        <v>101</v>
      </c>
      <c r="E14" s="35">
        <v>48</v>
      </c>
      <c r="F14" s="35">
        <v>500</v>
      </c>
      <c r="G14" s="35">
        <v>351</v>
      </c>
      <c r="H14" s="35">
        <v>202</v>
      </c>
      <c r="I14" s="35">
        <v>264</v>
      </c>
      <c r="J14" s="35">
        <v>170</v>
      </c>
      <c r="K14" s="35">
        <v>94</v>
      </c>
    </row>
    <row r="15" spans="2:11" x14ac:dyDescent="0.2">
      <c r="B15" s="34">
        <v>17</v>
      </c>
      <c r="C15" s="34">
        <v>2</v>
      </c>
      <c r="D15" s="35">
        <v>90</v>
      </c>
      <c r="E15" s="35">
        <v>49</v>
      </c>
      <c r="F15" s="35">
        <v>447</v>
      </c>
      <c r="G15" s="35">
        <v>522</v>
      </c>
      <c r="H15" s="35">
        <v>-34</v>
      </c>
      <c r="I15" s="35">
        <v>247</v>
      </c>
      <c r="J15" s="35">
        <v>294</v>
      </c>
      <c r="K15" s="35">
        <v>-47</v>
      </c>
    </row>
    <row r="16" spans="2:11" x14ac:dyDescent="0.2">
      <c r="B16" s="34">
        <v>17</v>
      </c>
      <c r="C16" s="34">
        <v>3</v>
      </c>
      <c r="D16" s="35">
        <v>103</v>
      </c>
      <c r="E16" s="35">
        <v>55</v>
      </c>
      <c r="F16" s="36">
        <v>1170</v>
      </c>
      <c r="G16" s="36">
        <v>1688</v>
      </c>
      <c r="H16" s="35">
        <v>-470</v>
      </c>
      <c r="I16" s="35">
        <v>633</v>
      </c>
      <c r="J16" s="35">
        <v>922</v>
      </c>
      <c r="K16" s="35">
        <v>-289</v>
      </c>
    </row>
    <row r="17" spans="2:11" x14ac:dyDescent="0.2">
      <c r="B17" s="34"/>
      <c r="C17" s="34" t="s">
        <v>72</v>
      </c>
      <c r="D17" s="36">
        <v>1212</v>
      </c>
      <c r="E17" s="35">
        <v>597</v>
      </c>
      <c r="F17" s="36">
        <v>6557</v>
      </c>
      <c r="G17" s="36">
        <v>6595</v>
      </c>
      <c r="H17" s="35">
        <v>577</v>
      </c>
      <c r="I17" s="36">
        <v>3644</v>
      </c>
      <c r="J17" s="36">
        <v>3291</v>
      </c>
      <c r="K17" s="35">
        <v>353</v>
      </c>
    </row>
  </sheetData>
  <sheetProtection sheet="1" objects="1" scenarios="1"/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Normal="100" workbookViewId="0"/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80</v>
      </c>
      <c r="C2" s="33"/>
      <c r="D2" s="33"/>
      <c r="E2" s="33"/>
      <c r="F2" s="33"/>
      <c r="G2" s="33"/>
      <c r="H2" s="33"/>
    </row>
    <row r="5" spans="2:11" x14ac:dyDescent="0.2">
      <c r="B5" s="26" t="s">
        <v>63</v>
      </c>
      <c r="C5" s="26" t="s">
        <v>64</v>
      </c>
      <c r="D5" s="27" t="s">
        <v>65</v>
      </c>
      <c r="E5" s="27" t="s">
        <v>66</v>
      </c>
      <c r="F5" s="27" t="s">
        <v>67</v>
      </c>
      <c r="G5" s="27" t="s">
        <v>68</v>
      </c>
      <c r="H5" s="27" t="s">
        <v>69</v>
      </c>
      <c r="I5" s="28" t="s">
        <v>70</v>
      </c>
      <c r="J5" s="28" t="s">
        <v>71</v>
      </c>
      <c r="K5" s="28" t="s">
        <v>69</v>
      </c>
    </row>
    <row r="6" spans="2:11" x14ac:dyDescent="0.2">
      <c r="B6" s="34">
        <v>17</v>
      </c>
      <c r="C6" s="34">
        <v>4</v>
      </c>
      <c r="D6" s="37">
        <v>92</v>
      </c>
      <c r="E6" s="37">
        <v>54</v>
      </c>
      <c r="F6" s="37">
        <v>912</v>
      </c>
      <c r="G6" s="37">
        <v>531</v>
      </c>
      <c r="H6" s="37">
        <v>419</v>
      </c>
      <c r="I6" s="37">
        <v>565</v>
      </c>
      <c r="J6" s="37">
        <v>265</v>
      </c>
      <c r="K6" s="37">
        <v>300</v>
      </c>
    </row>
    <row r="7" spans="2:11" x14ac:dyDescent="0.2">
      <c r="B7" s="34">
        <v>17</v>
      </c>
      <c r="C7" s="34">
        <v>5</v>
      </c>
      <c r="D7" s="37">
        <v>92</v>
      </c>
      <c r="E7" s="37">
        <v>51</v>
      </c>
      <c r="F7" s="37">
        <v>518</v>
      </c>
      <c r="G7" s="37">
        <v>410</v>
      </c>
      <c r="H7" s="37">
        <v>149</v>
      </c>
      <c r="I7" s="37">
        <v>326</v>
      </c>
      <c r="J7" s="37">
        <v>192</v>
      </c>
      <c r="K7" s="37">
        <v>134</v>
      </c>
    </row>
    <row r="8" spans="2:11" x14ac:dyDescent="0.2">
      <c r="B8" s="34">
        <v>17</v>
      </c>
      <c r="C8" s="34">
        <v>6</v>
      </c>
      <c r="D8" s="37">
        <v>99</v>
      </c>
      <c r="E8" s="37">
        <v>50</v>
      </c>
      <c r="F8" s="37">
        <v>383</v>
      </c>
      <c r="G8" s="37">
        <v>408</v>
      </c>
      <c r="H8" s="37">
        <v>24</v>
      </c>
      <c r="I8" s="37">
        <v>216</v>
      </c>
      <c r="J8" s="37">
        <v>192</v>
      </c>
      <c r="K8" s="37">
        <v>24</v>
      </c>
    </row>
    <row r="9" spans="2:11" x14ac:dyDescent="0.2">
      <c r="B9" s="34">
        <v>17</v>
      </c>
      <c r="C9" s="34">
        <v>7</v>
      </c>
      <c r="D9" s="37">
        <v>113</v>
      </c>
      <c r="E9" s="37">
        <v>56</v>
      </c>
      <c r="F9" s="37">
        <v>365</v>
      </c>
      <c r="G9" s="37">
        <v>435</v>
      </c>
      <c r="H9" s="38">
        <v>-13</v>
      </c>
      <c r="I9" s="37">
        <v>190</v>
      </c>
      <c r="J9" s="37">
        <v>193</v>
      </c>
      <c r="K9" s="38">
        <v>-3</v>
      </c>
    </row>
    <row r="10" spans="2:11" x14ac:dyDescent="0.2">
      <c r="B10" s="34">
        <v>17</v>
      </c>
      <c r="C10" s="34">
        <v>8</v>
      </c>
      <c r="D10" s="37">
        <v>99</v>
      </c>
      <c r="E10" s="37">
        <v>71</v>
      </c>
      <c r="F10" s="37">
        <v>450</v>
      </c>
      <c r="G10" s="37">
        <v>430</v>
      </c>
      <c r="H10" s="37">
        <v>48</v>
      </c>
      <c r="I10" s="37">
        <v>238</v>
      </c>
      <c r="J10" s="37">
        <v>216</v>
      </c>
      <c r="K10" s="37">
        <v>22</v>
      </c>
    </row>
    <row r="11" spans="2:11" x14ac:dyDescent="0.2">
      <c r="B11" s="34">
        <v>17</v>
      </c>
      <c r="C11" s="34">
        <v>9</v>
      </c>
      <c r="D11" s="37">
        <v>74</v>
      </c>
      <c r="E11" s="37">
        <v>46</v>
      </c>
      <c r="F11" s="37">
        <v>480</v>
      </c>
      <c r="G11" s="37">
        <v>396</v>
      </c>
      <c r="H11" s="37">
        <v>112</v>
      </c>
      <c r="I11" s="37">
        <v>287</v>
      </c>
      <c r="J11" s="37">
        <v>189</v>
      </c>
      <c r="K11" s="37">
        <v>98</v>
      </c>
    </row>
    <row r="12" spans="2:11" x14ac:dyDescent="0.2">
      <c r="B12" s="34">
        <v>17</v>
      </c>
      <c r="C12" s="34">
        <v>10</v>
      </c>
      <c r="D12" s="37">
        <v>83</v>
      </c>
      <c r="E12" s="37">
        <v>42</v>
      </c>
      <c r="F12" s="37">
        <v>494</v>
      </c>
      <c r="G12" s="37">
        <v>382</v>
      </c>
      <c r="H12" s="37">
        <v>153</v>
      </c>
      <c r="I12" s="37">
        <v>280</v>
      </c>
      <c r="J12" s="37">
        <v>172</v>
      </c>
      <c r="K12" s="37">
        <v>108</v>
      </c>
    </row>
    <row r="13" spans="2:11" x14ac:dyDescent="0.2">
      <c r="B13" s="34">
        <v>17</v>
      </c>
      <c r="C13" s="34">
        <v>11</v>
      </c>
      <c r="D13" s="37">
        <v>92</v>
      </c>
      <c r="E13" s="37">
        <v>50</v>
      </c>
      <c r="F13" s="37">
        <v>433</v>
      </c>
      <c r="G13" s="37">
        <v>418</v>
      </c>
      <c r="H13" s="37">
        <v>57</v>
      </c>
      <c r="I13" s="37">
        <v>227</v>
      </c>
      <c r="J13" s="37">
        <v>187</v>
      </c>
      <c r="K13" s="37">
        <v>40</v>
      </c>
    </row>
    <row r="14" spans="2:11" x14ac:dyDescent="0.2">
      <c r="B14" s="34">
        <v>17</v>
      </c>
      <c r="C14" s="34">
        <v>12</v>
      </c>
      <c r="D14" s="37">
        <v>77</v>
      </c>
      <c r="E14" s="37">
        <v>56</v>
      </c>
      <c r="F14" s="37">
        <v>389</v>
      </c>
      <c r="G14" s="37">
        <v>339</v>
      </c>
      <c r="H14" s="38">
        <v>71</v>
      </c>
      <c r="I14" s="37">
        <v>187</v>
      </c>
      <c r="J14" s="37">
        <v>151</v>
      </c>
      <c r="K14" s="37">
        <v>36</v>
      </c>
    </row>
    <row r="15" spans="2:11" x14ac:dyDescent="0.2">
      <c r="B15" s="34">
        <v>18</v>
      </c>
      <c r="C15" s="34">
        <v>1</v>
      </c>
      <c r="D15" s="37">
        <v>97</v>
      </c>
      <c r="E15" s="37">
        <v>78</v>
      </c>
      <c r="F15" s="37">
        <v>322</v>
      </c>
      <c r="G15" s="37">
        <v>413</v>
      </c>
      <c r="H15" s="38">
        <v>-72</v>
      </c>
      <c r="I15" s="37">
        <v>198</v>
      </c>
      <c r="J15" s="37">
        <v>198</v>
      </c>
      <c r="K15" s="37">
        <v>0</v>
      </c>
    </row>
    <row r="16" spans="2:11" x14ac:dyDescent="0.2">
      <c r="B16" s="34">
        <v>18</v>
      </c>
      <c r="C16" s="34">
        <v>2</v>
      </c>
      <c r="D16" s="37">
        <v>99</v>
      </c>
      <c r="E16" s="37">
        <v>65</v>
      </c>
      <c r="F16" s="37">
        <v>371</v>
      </c>
      <c r="G16" s="37">
        <v>457</v>
      </c>
      <c r="H16" s="38">
        <v>-52</v>
      </c>
      <c r="I16" s="37">
        <v>223</v>
      </c>
      <c r="J16" s="37">
        <v>239</v>
      </c>
      <c r="K16" s="38">
        <v>-16</v>
      </c>
    </row>
    <row r="17" spans="2:11" x14ac:dyDescent="0.2">
      <c r="B17" s="34">
        <v>18</v>
      </c>
      <c r="C17" s="34">
        <v>3</v>
      </c>
      <c r="D17" s="37">
        <v>107</v>
      </c>
      <c r="E17" s="37">
        <v>56</v>
      </c>
      <c r="F17" s="37">
        <v>1253</v>
      </c>
      <c r="G17" s="37">
        <v>1461</v>
      </c>
      <c r="H17" s="38">
        <v>-157</v>
      </c>
      <c r="I17" s="37">
        <v>735</v>
      </c>
      <c r="J17" s="37">
        <v>786</v>
      </c>
      <c r="K17" s="38">
        <v>-51</v>
      </c>
    </row>
    <row r="18" spans="2:11" x14ac:dyDescent="0.2">
      <c r="B18" s="34"/>
      <c r="C18" s="34" t="s">
        <v>72</v>
      </c>
      <c r="D18" s="37">
        <v>1124</v>
      </c>
      <c r="E18" s="37">
        <v>675</v>
      </c>
      <c r="F18" s="37">
        <v>6370</v>
      </c>
      <c r="G18" s="37">
        <v>6080</v>
      </c>
      <c r="H18" s="37">
        <v>739</v>
      </c>
      <c r="I18" s="37">
        <v>3672</v>
      </c>
      <c r="J18" s="37">
        <v>2980</v>
      </c>
      <c r="K18" s="37">
        <v>692</v>
      </c>
    </row>
    <row r="25" spans="2:11" x14ac:dyDescent="0.2">
      <c r="I25" s="40"/>
    </row>
  </sheetData>
  <sheetProtection sheet="1" objects="1" scenarios="1"/>
  <phoneticPr fontId="2"/>
  <pageMargins left="0.78700000000000003" right="0.78700000000000003" top="0.98399999999999999" bottom="0.98399999999999999" header="0.51200000000000001" footer="0.51200000000000001"/>
  <pageSetup paperSize="9" scale="93" orientation="portrait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Normal="100" workbookViewId="0">
      <selection activeCell="C4" sqref="C4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81</v>
      </c>
      <c r="C2" s="33"/>
      <c r="D2" s="33"/>
      <c r="E2" s="33"/>
      <c r="F2" s="33"/>
      <c r="G2" s="33"/>
      <c r="H2" s="33"/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18</v>
      </c>
      <c r="C6" s="34">
        <v>4</v>
      </c>
      <c r="D6" s="35">
        <v>85</v>
      </c>
      <c r="E6" s="35">
        <v>53</v>
      </c>
      <c r="F6" s="35">
        <v>959</v>
      </c>
      <c r="G6" s="35">
        <v>549</v>
      </c>
      <c r="H6" s="35">
        <v>442</v>
      </c>
      <c r="I6" s="35">
        <v>602</v>
      </c>
      <c r="J6" s="35">
        <v>243</v>
      </c>
      <c r="K6" s="35">
        <v>359</v>
      </c>
    </row>
    <row r="7" spans="2:11" x14ac:dyDescent="0.2">
      <c r="B7" s="34">
        <v>18</v>
      </c>
      <c r="C7" s="34">
        <v>5</v>
      </c>
      <c r="D7" s="35">
        <v>102</v>
      </c>
      <c r="E7" s="35">
        <v>63</v>
      </c>
      <c r="F7" s="35">
        <v>526</v>
      </c>
      <c r="G7" s="35">
        <v>411</v>
      </c>
      <c r="H7" s="35">
        <v>154</v>
      </c>
      <c r="I7" s="35">
        <v>339</v>
      </c>
      <c r="J7" s="35">
        <v>182</v>
      </c>
      <c r="K7" s="35">
        <v>157</v>
      </c>
    </row>
    <row r="8" spans="2:11" x14ac:dyDescent="0.2">
      <c r="B8" s="34">
        <v>18</v>
      </c>
      <c r="C8" s="34">
        <v>6</v>
      </c>
      <c r="D8" s="35">
        <v>111</v>
      </c>
      <c r="E8" s="35">
        <v>57</v>
      </c>
      <c r="F8" s="35">
        <v>447</v>
      </c>
      <c r="G8" s="35">
        <v>390</v>
      </c>
      <c r="H8" s="35">
        <v>111</v>
      </c>
      <c r="I8" s="35">
        <v>272</v>
      </c>
      <c r="J8" s="35">
        <v>176</v>
      </c>
      <c r="K8" s="35">
        <v>96</v>
      </c>
    </row>
    <row r="9" spans="2:11" x14ac:dyDescent="0.2">
      <c r="B9" s="34">
        <v>18</v>
      </c>
      <c r="C9" s="34">
        <v>7</v>
      </c>
      <c r="D9" s="35">
        <v>122</v>
      </c>
      <c r="E9" s="35">
        <v>47</v>
      </c>
      <c r="F9" s="35">
        <v>446</v>
      </c>
      <c r="G9" s="35">
        <v>442</v>
      </c>
      <c r="H9" s="35">
        <v>79</v>
      </c>
      <c r="I9" s="35">
        <v>252</v>
      </c>
      <c r="J9" s="35">
        <v>201</v>
      </c>
      <c r="K9" s="35">
        <v>51</v>
      </c>
    </row>
    <row r="10" spans="2:11" x14ac:dyDescent="0.2">
      <c r="B10" s="34">
        <v>18</v>
      </c>
      <c r="C10" s="34">
        <v>8</v>
      </c>
      <c r="D10" s="35">
        <v>92</v>
      </c>
      <c r="E10" s="35">
        <v>48</v>
      </c>
      <c r="F10" s="35">
        <v>437</v>
      </c>
      <c r="G10" s="35">
        <v>426</v>
      </c>
      <c r="H10" s="35">
        <v>55</v>
      </c>
      <c r="I10" s="35">
        <v>251</v>
      </c>
      <c r="J10" s="35">
        <v>200</v>
      </c>
      <c r="K10" s="35">
        <v>51</v>
      </c>
    </row>
    <row r="11" spans="2:11" x14ac:dyDescent="0.2">
      <c r="B11" s="34">
        <v>18</v>
      </c>
      <c r="C11" s="34">
        <v>9</v>
      </c>
      <c r="D11" s="35">
        <v>102</v>
      </c>
      <c r="E11" s="35">
        <v>44</v>
      </c>
      <c r="F11" s="35">
        <v>381</v>
      </c>
      <c r="G11" s="35">
        <v>427</v>
      </c>
      <c r="H11" s="35">
        <v>12</v>
      </c>
      <c r="I11" s="35">
        <v>252</v>
      </c>
      <c r="J11" s="35">
        <v>218</v>
      </c>
      <c r="K11" s="35">
        <v>34</v>
      </c>
    </row>
    <row r="12" spans="2:11" x14ac:dyDescent="0.2">
      <c r="B12" s="34">
        <v>18</v>
      </c>
      <c r="C12" s="34">
        <v>10</v>
      </c>
      <c r="D12" s="35">
        <v>99</v>
      </c>
      <c r="E12" s="35">
        <v>56</v>
      </c>
      <c r="F12" s="35">
        <v>446</v>
      </c>
      <c r="G12" s="35">
        <v>398</v>
      </c>
      <c r="H12" s="35">
        <v>91</v>
      </c>
      <c r="I12" s="35">
        <v>260</v>
      </c>
      <c r="J12" s="35">
        <v>181</v>
      </c>
      <c r="K12" s="35">
        <v>79</v>
      </c>
    </row>
    <row r="13" spans="2:11" x14ac:dyDescent="0.2">
      <c r="B13" s="34">
        <v>18</v>
      </c>
      <c r="C13" s="34">
        <v>11</v>
      </c>
      <c r="D13" s="35">
        <v>91</v>
      </c>
      <c r="E13" s="35">
        <v>56</v>
      </c>
      <c r="F13" s="35">
        <v>402</v>
      </c>
      <c r="G13" s="35">
        <v>397</v>
      </c>
      <c r="H13" s="35">
        <v>40</v>
      </c>
      <c r="I13" s="35">
        <v>218</v>
      </c>
      <c r="J13" s="35">
        <v>188</v>
      </c>
      <c r="K13" s="35">
        <v>30</v>
      </c>
    </row>
    <row r="14" spans="2:11" x14ac:dyDescent="0.2">
      <c r="B14" s="34">
        <v>18</v>
      </c>
      <c r="C14" s="34">
        <v>12</v>
      </c>
      <c r="D14" s="35">
        <v>111</v>
      </c>
      <c r="E14" s="35">
        <v>73</v>
      </c>
      <c r="F14" s="35">
        <v>432</v>
      </c>
      <c r="G14" s="35">
        <v>432</v>
      </c>
      <c r="H14" s="35">
        <v>38</v>
      </c>
      <c r="I14" s="35">
        <v>226</v>
      </c>
      <c r="J14" s="35">
        <v>204</v>
      </c>
      <c r="K14" s="35">
        <v>22</v>
      </c>
    </row>
    <row r="15" spans="2:11" x14ac:dyDescent="0.2">
      <c r="B15" s="34">
        <v>19</v>
      </c>
      <c r="C15" s="34">
        <v>1</v>
      </c>
      <c r="D15" s="35">
        <v>100</v>
      </c>
      <c r="E15" s="35">
        <v>75</v>
      </c>
      <c r="F15" s="35">
        <v>670</v>
      </c>
      <c r="G15" s="35">
        <v>389</v>
      </c>
      <c r="H15" s="35">
        <v>306</v>
      </c>
      <c r="I15" s="35">
        <v>362</v>
      </c>
      <c r="J15" s="35">
        <v>188</v>
      </c>
      <c r="K15" s="35">
        <v>174</v>
      </c>
    </row>
    <row r="16" spans="2:11" x14ac:dyDescent="0.2">
      <c r="B16" s="34">
        <v>19</v>
      </c>
      <c r="C16" s="34">
        <v>2</v>
      </c>
      <c r="D16" s="35">
        <v>99</v>
      </c>
      <c r="E16" s="35">
        <v>57</v>
      </c>
      <c r="F16" s="35">
        <v>437</v>
      </c>
      <c r="G16" s="35">
        <v>466</v>
      </c>
      <c r="H16" s="35">
        <v>13</v>
      </c>
      <c r="I16" s="35">
        <v>246</v>
      </c>
      <c r="J16" s="35">
        <v>263</v>
      </c>
      <c r="K16" s="35">
        <v>-17</v>
      </c>
    </row>
    <row r="17" spans="2:11" x14ac:dyDescent="0.2">
      <c r="B17" s="34">
        <v>19</v>
      </c>
      <c r="C17" s="34">
        <v>3</v>
      </c>
      <c r="D17" s="35">
        <v>91</v>
      </c>
      <c r="E17" s="35">
        <v>54</v>
      </c>
      <c r="F17" s="35">
        <v>992</v>
      </c>
      <c r="G17" s="36">
        <v>1612</v>
      </c>
      <c r="H17" s="35">
        <v>-583</v>
      </c>
      <c r="I17" s="35">
        <v>569</v>
      </c>
      <c r="J17" s="35">
        <v>854</v>
      </c>
      <c r="K17" s="35">
        <v>-285</v>
      </c>
    </row>
    <row r="18" spans="2:11" x14ac:dyDescent="0.2">
      <c r="B18" s="34"/>
      <c r="C18" s="34" t="s">
        <v>72</v>
      </c>
      <c r="D18" s="36">
        <v>1205</v>
      </c>
      <c r="E18" s="35">
        <v>683</v>
      </c>
      <c r="F18" s="36">
        <v>6575</v>
      </c>
      <c r="G18" s="36">
        <v>6339</v>
      </c>
      <c r="H18" s="35">
        <v>758</v>
      </c>
      <c r="I18" s="36">
        <v>3849</v>
      </c>
      <c r="J18" s="36">
        <v>3098</v>
      </c>
      <c r="K18" s="35">
        <v>751</v>
      </c>
    </row>
    <row r="25" spans="2:11" x14ac:dyDescent="0.2">
      <c r="I25" s="40"/>
    </row>
  </sheetData>
  <sheetProtection sheet="1" objects="1" scenarios="1"/>
  <phoneticPr fontId="2"/>
  <pageMargins left="0.78700000000000003" right="0.78700000000000003" top="0.98399999999999999" bottom="0.98399999999999999" header="0.51200000000000001" footer="0.51200000000000001"/>
  <pageSetup paperSize="9" scale="93" orientation="portrait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workbookViewId="0">
      <selection activeCell="B2" sqref="B2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83</v>
      </c>
      <c r="C2" s="33"/>
      <c r="D2" s="33"/>
      <c r="E2" s="33"/>
      <c r="F2" s="33"/>
      <c r="G2" s="33"/>
      <c r="H2" s="33"/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19</v>
      </c>
      <c r="C6" s="34">
        <v>4</v>
      </c>
      <c r="D6" s="35">
        <v>75</v>
      </c>
      <c r="E6" s="35">
        <v>46</v>
      </c>
      <c r="F6" s="42">
        <v>1004</v>
      </c>
      <c r="G6" s="35">
        <v>592</v>
      </c>
      <c r="H6" s="43">
        <f>D6+F6-E6-G6</f>
        <v>441</v>
      </c>
      <c r="I6" s="35">
        <v>647</v>
      </c>
      <c r="J6" s="35">
        <v>307</v>
      </c>
      <c r="K6" s="35">
        <f>I6-J6</f>
        <v>340</v>
      </c>
    </row>
    <row r="7" spans="2:11" x14ac:dyDescent="0.2">
      <c r="B7" s="34">
        <v>19</v>
      </c>
      <c r="C7" s="34">
        <v>5</v>
      </c>
      <c r="D7" s="35">
        <v>112</v>
      </c>
      <c r="E7" s="35">
        <v>80</v>
      </c>
      <c r="F7" s="35">
        <v>538</v>
      </c>
      <c r="G7" s="35">
        <v>418</v>
      </c>
      <c r="H7" s="43">
        <f t="shared" ref="H7:H17" si="0">D7+F7-E7-G7</f>
        <v>152</v>
      </c>
      <c r="I7" s="35">
        <v>328</v>
      </c>
      <c r="J7" s="35">
        <v>212</v>
      </c>
      <c r="K7" s="35">
        <f t="shared" ref="K7:K17" si="1">I7-J7</f>
        <v>116</v>
      </c>
    </row>
    <row r="8" spans="2:11" x14ac:dyDescent="0.2">
      <c r="B8" s="34">
        <v>19</v>
      </c>
      <c r="C8" s="34">
        <v>6</v>
      </c>
      <c r="D8" s="35">
        <v>98</v>
      </c>
      <c r="E8" s="35">
        <v>46</v>
      </c>
      <c r="F8" s="35">
        <v>395</v>
      </c>
      <c r="G8" s="35">
        <v>387</v>
      </c>
      <c r="H8" s="43">
        <f t="shared" si="0"/>
        <v>60</v>
      </c>
      <c r="I8" s="35">
        <v>235</v>
      </c>
      <c r="J8" s="35">
        <v>196</v>
      </c>
      <c r="K8" s="35">
        <f t="shared" si="1"/>
        <v>39</v>
      </c>
    </row>
    <row r="9" spans="2:11" x14ac:dyDescent="0.2">
      <c r="B9" s="34">
        <v>19</v>
      </c>
      <c r="C9" s="34">
        <v>7</v>
      </c>
      <c r="D9" s="35">
        <v>116</v>
      </c>
      <c r="E9" s="35">
        <v>50</v>
      </c>
      <c r="F9" s="35">
        <v>422</v>
      </c>
      <c r="G9" s="35">
        <v>437</v>
      </c>
      <c r="H9" s="43">
        <f t="shared" si="0"/>
        <v>51</v>
      </c>
      <c r="I9" s="35">
        <v>253</v>
      </c>
      <c r="J9" s="35">
        <v>212</v>
      </c>
      <c r="K9" s="35">
        <f t="shared" si="1"/>
        <v>41</v>
      </c>
    </row>
    <row r="10" spans="2:11" x14ac:dyDescent="0.2">
      <c r="B10" s="34">
        <v>19</v>
      </c>
      <c r="C10" s="34">
        <v>8</v>
      </c>
      <c r="D10" s="35">
        <v>115</v>
      </c>
      <c r="E10" s="35">
        <v>53</v>
      </c>
      <c r="F10" s="35">
        <v>606</v>
      </c>
      <c r="G10" s="35">
        <v>378</v>
      </c>
      <c r="H10" s="43">
        <f t="shared" si="0"/>
        <v>290</v>
      </c>
      <c r="I10" s="35">
        <v>342</v>
      </c>
      <c r="J10" s="35">
        <v>185</v>
      </c>
      <c r="K10" s="35">
        <f t="shared" si="1"/>
        <v>157</v>
      </c>
    </row>
    <row r="11" spans="2:11" x14ac:dyDescent="0.2">
      <c r="B11" s="34">
        <v>19</v>
      </c>
      <c r="C11" s="34">
        <v>9</v>
      </c>
      <c r="D11" s="35">
        <v>86</v>
      </c>
      <c r="E11" s="35">
        <v>48</v>
      </c>
      <c r="F11" s="35">
        <v>424</v>
      </c>
      <c r="G11" s="35">
        <v>413</v>
      </c>
      <c r="H11" s="43">
        <f t="shared" si="0"/>
        <v>49</v>
      </c>
      <c r="I11" s="35">
        <v>253</v>
      </c>
      <c r="J11" s="35">
        <v>195</v>
      </c>
      <c r="K11" s="35">
        <f t="shared" si="1"/>
        <v>58</v>
      </c>
    </row>
    <row r="12" spans="2:11" x14ac:dyDescent="0.2">
      <c r="B12" s="34">
        <v>19</v>
      </c>
      <c r="C12" s="34">
        <v>10</v>
      </c>
      <c r="D12" s="35">
        <v>104</v>
      </c>
      <c r="E12" s="35">
        <v>59</v>
      </c>
      <c r="F12" s="35">
        <v>558</v>
      </c>
      <c r="G12" s="35">
        <v>436</v>
      </c>
      <c r="H12" s="43">
        <f t="shared" si="0"/>
        <v>167</v>
      </c>
      <c r="I12" s="35">
        <v>316</v>
      </c>
      <c r="J12" s="35">
        <v>199</v>
      </c>
      <c r="K12" s="35">
        <f t="shared" si="1"/>
        <v>117</v>
      </c>
    </row>
    <row r="13" spans="2:11" x14ac:dyDescent="0.2">
      <c r="B13" s="34">
        <v>19</v>
      </c>
      <c r="C13" s="34">
        <v>11</v>
      </c>
      <c r="D13" s="35">
        <v>86</v>
      </c>
      <c r="E13" s="35">
        <v>62</v>
      </c>
      <c r="F13" s="35">
        <v>418</v>
      </c>
      <c r="G13" s="35">
        <v>361</v>
      </c>
      <c r="H13" s="43">
        <f t="shared" si="0"/>
        <v>81</v>
      </c>
      <c r="I13" s="35">
        <v>240</v>
      </c>
      <c r="J13" s="35">
        <v>187</v>
      </c>
      <c r="K13" s="35">
        <f t="shared" si="1"/>
        <v>53</v>
      </c>
    </row>
    <row r="14" spans="2:11" x14ac:dyDescent="0.2">
      <c r="B14" s="34">
        <v>19</v>
      </c>
      <c r="C14" s="34">
        <v>12</v>
      </c>
      <c r="D14" s="35">
        <v>89</v>
      </c>
      <c r="E14" s="35">
        <v>56</v>
      </c>
      <c r="F14" s="35">
        <v>458</v>
      </c>
      <c r="G14" s="35">
        <v>376</v>
      </c>
      <c r="H14" s="43">
        <f t="shared" si="0"/>
        <v>115</v>
      </c>
      <c r="I14" s="35">
        <v>235</v>
      </c>
      <c r="J14" s="35">
        <v>184</v>
      </c>
      <c r="K14" s="35">
        <f t="shared" si="1"/>
        <v>51</v>
      </c>
    </row>
    <row r="15" spans="2:11" x14ac:dyDescent="0.2">
      <c r="B15" s="34">
        <v>20</v>
      </c>
      <c r="C15" s="34">
        <v>1</v>
      </c>
      <c r="D15" s="35">
        <v>105</v>
      </c>
      <c r="E15" s="35">
        <v>74</v>
      </c>
      <c r="F15" s="35">
        <v>364</v>
      </c>
      <c r="G15" s="35">
        <v>317</v>
      </c>
      <c r="H15" s="43">
        <f t="shared" si="0"/>
        <v>78</v>
      </c>
      <c r="I15" s="35">
        <v>209</v>
      </c>
      <c r="J15" s="35">
        <v>155</v>
      </c>
      <c r="K15" s="35">
        <f t="shared" si="1"/>
        <v>54</v>
      </c>
    </row>
    <row r="16" spans="2:11" x14ac:dyDescent="0.2">
      <c r="B16" s="34">
        <v>20</v>
      </c>
      <c r="C16" s="34">
        <v>2</v>
      </c>
      <c r="D16" s="35">
        <v>88</v>
      </c>
      <c r="E16" s="35">
        <v>61</v>
      </c>
      <c r="F16" s="35">
        <v>627</v>
      </c>
      <c r="G16" s="35">
        <v>522</v>
      </c>
      <c r="H16" s="43">
        <f t="shared" si="0"/>
        <v>132</v>
      </c>
      <c r="I16" s="35">
        <v>311</v>
      </c>
      <c r="J16" s="35">
        <v>269</v>
      </c>
      <c r="K16" s="35">
        <f t="shared" si="1"/>
        <v>42</v>
      </c>
    </row>
    <row r="17" spans="2:11" x14ac:dyDescent="0.2">
      <c r="B17" s="34">
        <v>20</v>
      </c>
      <c r="C17" s="34">
        <v>3</v>
      </c>
      <c r="D17" s="35">
        <v>97</v>
      </c>
      <c r="E17" s="35">
        <v>61</v>
      </c>
      <c r="F17" s="42">
        <v>1312</v>
      </c>
      <c r="G17" s="36">
        <v>1465</v>
      </c>
      <c r="H17" s="43">
        <f t="shared" si="0"/>
        <v>-117</v>
      </c>
      <c r="I17" s="35">
        <v>733</v>
      </c>
      <c r="J17" s="35">
        <v>781</v>
      </c>
      <c r="K17" s="35">
        <f t="shared" si="1"/>
        <v>-48</v>
      </c>
    </row>
    <row r="18" spans="2:11" x14ac:dyDescent="0.2">
      <c r="B18" s="34"/>
      <c r="C18" s="34" t="s">
        <v>72</v>
      </c>
      <c r="D18" s="36">
        <f>SUM(D6:D17)</f>
        <v>1171</v>
      </c>
      <c r="E18" s="36">
        <f t="shared" ref="E18:K18" si="2">SUM(E6:E17)</f>
        <v>696</v>
      </c>
      <c r="F18" s="36">
        <f t="shared" si="2"/>
        <v>7126</v>
      </c>
      <c r="G18" s="36">
        <f t="shared" si="2"/>
        <v>6102</v>
      </c>
      <c r="H18" s="36">
        <f t="shared" si="2"/>
        <v>1499</v>
      </c>
      <c r="I18" s="36">
        <f t="shared" si="2"/>
        <v>4102</v>
      </c>
      <c r="J18" s="36">
        <f t="shared" si="2"/>
        <v>3082</v>
      </c>
      <c r="K18" s="36">
        <f t="shared" si="2"/>
        <v>1020</v>
      </c>
    </row>
    <row r="25" spans="2:11" x14ac:dyDescent="0.2">
      <c r="I25" s="40"/>
    </row>
  </sheetData>
  <phoneticPr fontId="2"/>
  <pageMargins left="0.78700000000000003" right="0.78700000000000003" top="0.98399999999999999" bottom="0.98399999999999999" header="0.51200000000000001" footer="0.51200000000000001"/>
  <pageSetup paperSize="9" scale="93" orientation="portrait" verticalDpi="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workbookViewId="0">
      <selection activeCell="E8" sqref="E8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84</v>
      </c>
      <c r="C2" s="33"/>
      <c r="D2" s="33"/>
      <c r="E2" s="33"/>
      <c r="F2" s="33"/>
      <c r="G2" s="33"/>
      <c r="H2" s="33"/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20</v>
      </c>
      <c r="C6" s="34">
        <v>4</v>
      </c>
      <c r="D6" s="35">
        <v>97</v>
      </c>
      <c r="E6" s="35">
        <v>74</v>
      </c>
      <c r="F6" s="42">
        <v>1016</v>
      </c>
      <c r="G6" s="35">
        <v>565</v>
      </c>
      <c r="H6" s="43">
        <f>D6+F6-E6-G6</f>
        <v>474</v>
      </c>
      <c r="I6" s="35">
        <v>585</v>
      </c>
      <c r="J6" s="35">
        <v>290</v>
      </c>
      <c r="K6" s="35">
        <f>I6-J6</f>
        <v>295</v>
      </c>
    </row>
    <row r="7" spans="2:11" x14ac:dyDescent="0.2">
      <c r="B7" s="34">
        <v>20</v>
      </c>
      <c r="C7" s="34">
        <v>5</v>
      </c>
      <c r="D7" s="35">
        <v>89</v>
      </c>
      <c r="E7" s="35">
        <v>56</v>
      </c>
      <c r="F7" s="35">
        <v>537</v>
      </c>
      <c r="G7" s="35">
        <v>338</v>
      </c>
      <c r="H7" s="43">
        <f t="shared" ref="H7:H17" si="0">D7+F7-E7-G7</f>
        <v>232</v>
      </c>
      <c r="I7" s="35">
        <v>312</v>
      </c>
      <c r="J7" s="35">
        <v>169</v>
      </c>
      <c r="K7" s="35">
        <f t="shared" ref="K7:K17" si="1">I7-J7</f>
        <v>143</v>
      </c>
    </row>
    <row r="8" spans="2:11" x14ac:dyDescent="0.2">
      <c r="B8" s="34">
        <v>20</v>
      </c>
      <c r="C8" s="34">
        <v>6</v>
      </c>
      <c r="D8" s="35">
        <v>107</v>
      </c>
      <c r="E8" s="35">
        <v>48</v>
      </c>
      <c r="F8" s="35">
        <v>474</v>
      </c>
      <c r="G8" s="35">
        <v>413</v>
      </c>
      <c r="H8" s="43">
        <f t="shared" si="0"/>
        <v>120</v>
      </c>
      <c r="I8" s="35">
        <v>272</v>
      </c>
      <c r="J8" s="35">
        <v>187</v>
      </c>
      <c r="K8" s="35">
        <f t="shared" si="1"/>
        <v>85</v>
      </c>
    </row>
    <row r="9" spans="2:11" x14ac:dyDescent="0.2">
      <c r="B9" s="34">
        <v>20</v>
      </c>
      <c r="C9" s="34">
        <v>7</v>
      </c>
      <c r="D9" s="35">
        <v>106</v>
      </c>
      <c r="E9" s="35">
        <v>45</v>
      </c>
      <c r="F9" s="35">
        <v>469</v>
      </c>
      <c r="G9" s="35">
        <v>402</v>
      </c>
      <c r="H9" s="43">
        <f t="shared" si="0"/>
        <v>128</v>
      </c>
      <c r="I9" s="35">
        <v>230</v>
      </c>
      <c r="J9" s="35">
        <v>197</v>
      </c>
      <c r="K9" s="35">
        <f t="shared" si="1"/>
        <v>33</v>
      </c>
    </row>
    <row r="10" spans="2:11" x14ac:dyDescent="0.2">
      <c r="B10" s="34">
        <v>20</v>
      </c>
      <c r="C10" s="34">
        <v>8</v>
      </c>
      <c r="D10" s="35">
        <v>102</v>
      </c>
      <c r="E10" s="35">
        <v>59</v>
      </c>
      <c r="F10" s="35">
        <v>431</v>
      </c>
      <c r="G10" s="35">
        <v>416</v>
      </c>
      <c r="H10" s="43">
        <f t="shared" si="0"/>
        <v>58</v>
      </c>
      <c r="I10" s="35">
        <v>234</v>
      </c>
      <c r="J10" s="35">
        <v>197</v>
      </c>
      <c r="K10" s="35">
        <f t="shared" si="1"/>
        <v>37</v>
      </c>
    </row>
    <row r="11" spans="2:11" x14ac:dyDescent="0.2">
      <c r="B11" s="34">
        <v>20</v>
      </c>
      <c r="C11" s="34">
        <v>9</v>
      </c>
      <c r="D11" s="35">
        <v>117</v>
      </c>
      <c r="E11" s="35">
        <v>53</v>
      </c>
      <c r="F11" s="35">
        <v>482</v>
      </c>
      <c r="G11" s="35">
        <v>417</v>
      </c>
      <c r="H11" s="43">
        <f t="shared" si="0"/>
        <v>129</v>
      </c>
      <c r="I11" s="35">
        <v>279</v>
      </c>
      <c r="J11" s="35">
        <v>190</v>
      </c>
      <c r="K11" s="35">
        <f t="shared" si="1"/>
        <v>89</v>
      </c>
    </row>
    <row r="12" spans="2:11" x14ac:dyDescent="0.2">
      <c r="B12" s="34">
        <v>20</v>
      </c>
      <c r="C12" s="34">
        <v>10</v>
      </c>
      <c r="D12" s="35">
        <v>95</v>
      </c>
      <c r="E12" s="35">
        <v>73</v>
      </c>
      <c r="F12" s="35">
        <v>563</v>
      </c>
      <c r="G12" s="35">
        <v>444</v>
      </c>
      <c r="H12" s="43">
        <f t="shared" si="0"/>
        <v>141</v>
      </c>
      <c r="I12" s="35">
        <v>318</v>
      </c>
      <c r="J12" s="35">
        <v>218</v>
      </c>
      <c r="K12" s="35">
        <f t="shared" si="1"/>
        <v>100</v>
      </c>
    </row>
    <row r="13" spans="2:11" x14ac:dyDescent="0.2">
      <c r="B13" s="34">
        <v>20</v>
      </c>
      <c r="C13" s="34">
        <v>11</v>
      </c>
      <c r="D13" s="35">
        <v>75</v>
      </c>
      <c r="E13" s="35">
        <v>61</v>
      </c>
      <c r="F13" s="35">
        <v>410</v>
      </c>
      <c r="G13" s="35">
        <v>293</v>
      </c>
      <c r="H13" s="43">
        <f t="shared" si="0"/>
        <v>131</v>
      </c>
      <c r="I13" s="35">
        <v>234</v>
      </c>
      <c r="J13" s="35">
        <v>137</v>
      </c>
      <c r="K13" s="35">
        <f t="shared" si="1"/>
        <v>97</v>
      </c>
    </row>
    <row r="14" spans="2:11" x14ac:dyDescent="0.2">
      <c r="B14" s="34">
        <v>20</v>
      </c>
      <c r="C14" s="34">
        <v>12</v>
      </c>
      <c r="D14" s="35">
        <v>114</v>
      </c>
      <c r="E14" s="35">
        <v>74</v>
      </c>
      <c r="F14" s="35">
        <v>447</v>
      </c>
      <c r="G14" s="35">
        <v>338</v>
      </c>
      <c r="H14" s="43">
        <f t="shared" si="0"/>
        <v>149</v>
      </c>
      <c r="I14" s="35">
        <v>235</v>
      </c>
      <c r="J14" s="35">
        <v>161</v>
      </c>
      <c r="K14" s="35">
        <f t="shared" si="1"/>
        <v>74</v>
      </c>
    </row>
    <row r="15" spans="2:11" x14ac:dyDescent="0.2">
      <c r="B15" s="34">
        <v>21</v>
      </c>
      <c r="C15" s="34">
        <v>1</v>
      </c>
      <c r="D15" s="35">
        <v>121</v>
      </c>
      <c r="E15" s="35">
        <v>79</v>
      </c>
      <c r="F15" s="35">
        <v>446</v>
      </c>
      <c r="G15" s="35">
        <v>405</v>
      </c>
      <c r="H15" s="43">
        <f t="shared" si="0"/>
        <v>83</v>
      </c>
      <c r="I15" s="35">
        <v>245</v>
      </c>
      <c r="J15" s="35">
        <v>216</v>
      </c>
      <c r="K15" s="35">
        <f t="shared" si="1"/>
        <v>29</v>
      </c>
    </row>
    <row r="16" spans="2:11" x14ac:dyDescent="0.2">
      <c r="B16" s="34">
        <v>21</v>
      </c>
      <c r="C16" s="34">
        <v>2</v>
      </c>
      <c r="D16" s="35">
        <v>89</v>
      </c>
      <c r="E16" s="35">
        <v>63</v>
      </c>
      <c r="F16" s="35">
        <v>462</v>
      </c>
      <c r="G16" s="35">
        <v>432</v>
      </c>
      <c r="H16" s="43">
        <f t="shared" si="0"/>
        <v>56</v>
      </c>
      <c r="I16" s="35">
        <v>248</v>
      </c>
      <c r="J16" s="35">
        <v>259</v>
      </c>
      <c r="K16" s="35">
        <f t="shared" si="1"/>
        <v>-11</v>
      </c>
    </row>
    <row r="17" spans="2:11" x14ac:dyDescent="0.2">
      <c r="B17" s="34">
        <v>21</v>
      </c>
      <c r="C17" s="34">
        <v>3</v>
      </c>
      <c r="D17" s="35">
        <v>109</v>
      </c>
      <c r="E17" s="35">
        <v>69</v>
      </c>
      <c r="F17" s="42">
        <v>1300</v>
      </c>
      <c r="G17" s="36">
        <v>1492</v>
      </c>
      <c r="H17" s="43">
        <f t="shared" si="0"/>
        <v>-152</v>
      </c>
      <c r="I17" s="35">
        <v>711</v>
      </c>
      <c r="J17" s="35">
        <v>793</v>
      </c>
      <c r="K17" s="35">
        <f t="shared" si="1"/>
        <v>-82</v>
      </c>
    </row>
    <row r="18" spans="2:11" x14ac:dyDescent="0.2">
      <c r="B18" s="34"/>
      <c r="C18" s="34" t="s">
        <v>72</v>
      </c>
      <c r="D18" s="36">
        <f>SUM(D6:D17)</f>
        <v>1221</v>
      </c>
      <c r="E18" s="36">
        <f t="shared" ref="E18:K18" si="2">SUM(E6:E17)</f>
        <v>754</v>
      </c>
      <c r="F18" s="36">
        <f t="shared" si="2"/>
        <v>7037</v>
      </c>
      <c r="G18" s="36">
        <f t="shared" si="2"/>
        <v>5955</v>
      </c>
      <c r="H18" s="36">
        <f t="shared" si="2"/>
        <v>1549</v>
      </c>
      <c r="I18" s="36">
        <f t="shared" si="2"/>
        <v>3903</v>
      </c>
      <c r="J18" s="36">
        <f t="shared" si="2"/>
        <v>3014</v>
      </c>
      <c r="K18" s="36">
        <f t="shared" si="2"/>
        <v>889</v>
      </c>
    </row>
    <row r="25" spans="2:11" x14ac:dyDescent="0.2">
      <c r="I25" s="40"/>
    </row>
  </sheetData>
  <phoneticPr fontId="2"/>
  <pageMargins left="0.78700000000000003" right="0.78700000000000003" top="0.98399999999999999" bottom="0.98399999999999999" header="0.51200000000000001" footer="0.51200000000000001"/>
  <pageSetup paperSize="9" orientation="landscape" verticalDpi="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workbookViewId="0">
      <selection activeCell="K17" sqref="K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85</v>
      </c>
      <c r="C2" s="33"/>
      <c r="D2" s="33"/>
      <c r="E2" s="33"/>
      <c r="F2" s="33"/>
      <c r="G2" s="33"/>
      <c r="H2" s="33"/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21</v>
      </c>
      <c r="C6" s="34">
        <v>4</v>
      </c>
      <c r="D6" s="35">
        <v>89</v>
      </c>
      <c r="E6" s="35">
        <v>66</v>
      </c>
      <c r="F6" s="42">
        <v>943</v>
      </c>
      <c r="G6" s="35">
        <v>634</v>
      </c>
      <c r="H6" s="43">
        <f>D6+F6-E6-G6</f>
        <v>332</v>
      </c>
      <c r="I6" s="35">
        <v>539</v>
      </c>
      <c r="J6" s="35">
        <v>358</v>
      </c>
      <c r="K6" s="35">
        <f>I6-J6</f>
        <v>181</v>
      </c>
    </row>
    <row r="7" spans="2:11" x14ac:dyDescent="0.2">
      <c r="B7" s="34">
        <v>21</v>
      </c>
      <c r="C7" s="34">
        <v>5</v>
      </c>
      <c r="D7" s="35">
        <v>91</v>
      </c>
      <c r="E7" s="35">
        <v>59</v>
      </c>
      <c r="F7" s="35">
        <v>510</v>
      </c>
      <c r="G7" s="35">
        <v>376</v>
      </c>
      <c r="H7" s="43">
        <f t="shared" ref="H7:H17" si="0">D7+F7-E7-G7</f>
        <v>166</v>
      </c>
      <c r="I7" s="35">
        <v>295</v>
      </c>
      <c r="J7" s="35">
        <v>201</v>
      </c>
      <c r="K7" s="35">
        <f t="shared" ref="K7:K17" si="1">I7-J7</f>
        <v>94</v>
      </c>
    </row>
    <row r="8" spans="2:11" x14ac:dyDescent="0.2">
      <c r="B8" s="34">
        <v>21</v>
      </c>
      <c r="C8" s="34">
        <v>6</v>
      </c>
      <c r="D8" s="35">
        <v>126</v>
      </c>
      <c r="E8" s="35">
        <v>63</v>
      </c>
      <c r="F8" s="35">
        <v>449</v>
      </c>
      <c r="G8" s="35">
        <v>396</v>
      </c>
      <c r="H8" s="43">
        <f t="shared" si="0"/>
        <v>116</v>
      </c>
      <c r="I8" s="35">
        <v>252</v>
      </c>
      <c r="J8" s="35">
        <v>201</v>
      </c>
      <c r="K8" s="35">
        <f t="shared" si="1"/>
        <v>51</v>
      </c>
    </row>
    <row r="9" spans="2:11" x14ac:dyDescent="0.2">
      <c r="B9" s="34">
        <v>21</v>
      </c>
      <c r="C9" s="34">
        <v>7</v>
      </c>
      <c r="D9" s="35">
        <v>108</v>
      </c>
      <c r="E9" s="35">
        <v>65</v>
      </c>
      <c r="F9" s="35">
        <v>402</v>
      </c>
      <c r="G9" s="35">
        <v>380</v>
      </c>
      <c r="H9" s="43">
        <f t="shared" si="0"/>
        <v>65</v>
      </c>
      <c r="I9" s="35">
        <v>243</v>
      </c>
      <c r="J9" s="35">
        <v>193</v>
      </c>
      <c r="K9" s="35">
        <f t="shared" si="1"/>
        <v>50</v>
      </c>
    </row>
    <row r="10" spans="2:11" x14ac:dyDescent="0.2">
      <c r="B10" s="34">
        <v>21</v>
      </c>
      <c r="C10" s="34">
        <v>8</v>
      </c>
      <c r="D10" s="35">
        <v>106</v>
      </c>
      <c r="E10" s="35">
        <v>58</v>
      </c>
      <c r="F10" s="35">
        <v>723</v>
      </c>
      <c r="G10" s="35">
        <v>396</v>
      </c>
      <c r="H10" s="43">
        <f t="shared" si="0"/>
        <v>375</v>
      </c>
      <c r="I10" s="35">
        <v>373</v>
      </c>
      <c r="J10" s="35">
        <v>200</v>
      </c>
      <c r="K10" s="35">
        <f t="shared" si="1"/>
        <v>173</v>
      </c>
    </row>
    <row r="11" spans="2:11" x14ac:dyDescent="0.2">
      <c r="B11" s="34">
        <v>21</v>
      </c>
      <c r="C11" s="34">
        <v>9</v>
      </c>
      <c r="D11" s="35">
        <v>92</v>
      </c>
      <c r="E11" s="35">
        <v>54</v>
      </c>
      <c r="F11" s="35">
        <v>500</v>
      </c>
      <c r="G11" s="35">
        <v>477</v>
      </c>
      <c r="H11" s="43">
        <f t="shared" si="0"/>
        <v>61</v>
      </c>
      <c r="I11" s="35">
        <v>289</v>
      </c>
      <c r="J11" s="35">
        <v>223</v>
      </c>
      <c r="K11" s="35">
        <f t="shared" si="1"/>
        <v>66</v>
      </c>
    </row>
    <row r="12" spans="2:11" x14ac:dyDescent="0.2">
      <c r="B12" s="34">
        <v>21</v>
      </c>
      <c r="C12" s="34">
        <v>10</v>
      </c>
      <c r="D12" s="35">
        <v>97</v>
      </c>
      <c r="E12" s="35">
        <v>50</v>
      </c>
      <c r="F12" s="35">
        <v>462</v>
      </c>
      <c r="G12" s="35">
        <v>415</v>
      </c>
      <c r="H12" s="43">
        <f t="shared" si="0"/>
        <v>94</v>
      </c>
      <c r="I12" s="35">
        <v>231</v>
      </c>
      <c r="J12" s="35">
        <v>207</v>
      </c>
      <c r="K12" s="35">
        <f t="shared" si="1"/>
        <v>24</v>
      </c>
    </row>
    <row r="13" spans="2:11" x14ac:dyDescent="0.2">
      <c r="B13" s="34">
        <v>21</v>
      </c>
      <c r="C13" s="34">
        <v>11</v>
      </c>
      <c r="D13" s="35">
        <v>116</v>
      </c>
      <c r="E13" s="35">
        <v>59</v>
      </c>
      <c r="F13" s="35">
        <v>429</v>
      </c>
      <c r="G13" s="35">
        <v>387</v>
      </c>
      <c r="H13" s="43">
        <f t="shared" si="0"/>
        <v>99</v>
      </c>
      <c r="I13" s="35">
        <v>207</v>
      </c>
      <c r="J13" s="35">
        <v>164</v>
      </c>
      <c r="K13" s="35">
        <f t="shared" si="1"/>
        <v>43</v>
      </c>
    </row>
    <row r="14" spans="2:11" x14ac:dyDescent="0.2">
      <c r="B14" s="34">
        <v>21</v>
      </c>
      <c r="C14" s="34">
        <v>12</v>
      </c>
      <c r="D14" s="35">
        <v>97</v>
      </c>
      <c r="E14" s="35">
        <v>64</v>
      </c>
      <c r="F14" s="35">
        <v>450</v>
      </c>
      <c r="G14" s="35">
        <v>388</v>
      </c>
      <c r="H14" s="43">
        <f t="shared" si="0"/>
        <v>95</v>
      </c>
      <c r="I14" s="35">
        <v>225</v>
      </c>
      <c r="J14" s="35">
        <v>204</v>
      </c>
      <c r="K14" s="35">
        <f t="shared" si="1"/>
        <v>21</v>
      </c>
    </row>
    <row r="15" spans="2:11" x14ac:dyDescent="0.2">
      <c r="B15" s="34">
        <v>22</v>
      </c>
      <c r="C15" s="34">
        <v>1</v>
      </c>
      <c r="D15" s="35">
        <v>115</v>
      </c>
      <c r="E15" s="35">
        <v>63</v>
      </c>
      <c r="F15" s="35">
        <v>366</v>
      </c>
      <c r="G15" s="35">
        <v>412</v>
      </c>
      <c r="H15" s="43">
        <f t="shared" si="0"/>
        <v>6</v>
      </c>
      <c r="I15" s="35">
        <v>189</v>
      </c>
      <c r="J15" s="35">
        <v>225</v>
      </c>
      <c r="K15" s="35">
        <f t="shared" si="1"/>
        <v>-36</v>
      </c>
    </row>
    <row r="16" spans="2:11" x14ac:dyDescent="0.2">
      <c r="B16" s="34">
        <v>22</v>
      </c>
      <c r="C16" s="34">
        <v>2</v>
      </c>
      <c r="D16" s="35">
        <v>91</v>
      </c>
      <c r="E16" s="35">
        <v>69</v>
      </c>
      <c r="F16" s="35">
        <v>375</v>
      </c>
      <c r="G16" s="35">
        <v>411</v>
      </c>
      <c r="H16" s="43">
        <f t="shared" si="0"/>
        <v>-14</v>
      </c>
      <c r="I16" s="35">
        <v>205</v>
      </c>
      <c r="J16" s="35">
        <v>236</v>
      </c>
      <c r="K16" s="35">
        <f t="shared" si="1"/>
        <v>-31</v>
      </c>
    </row>
    <row r="17" spans="2:11" x14ac:dyDescent="0.2">
      <c r="B17" s="34">
        <v>22</v>
      </c>
      <c r="C17" s="34">
        <v>3</v>
      </c>
      <c r="D17" s="35">
        <v>106</v>
      </c>
      <c r="E17" s="35">
        <v>59</v>
      </c>
      <c r="F17" s="42">
        <v>1477</v>
      </c>
      <c r="G17" s="36">
        <v>1362</v>
      </c>
      <c r="H17" s="43">
        <f t="shared" si="0"/>
        <v>162</v>
      </c>
      <c r="I17" s="35">
        <v>760</v>
      </c>
      <c r="J17" s="35">
        <v>682</v>
      </c>
      <c r="K17" s="35">
        <f t="shared" si="1"/>
        <v>78</v>
      </c>
    </row>
    <row r="18" spans="2:11" x14ac:dyDescent="0.2">
      <c r="B18" s="34"/>
      <c r="C18" s="34" t="s">
        <v>72</v>
      </c>
      <c r="D18" s="36">
        <f>SUM(D6:D17)</f>
        <v>1234</v>
      </c>
      <c r="E18" s="36">
        <f t="shared" ref="E18:K18" si="2">SUM(E6:E17)</f>
        <v>729</v>
      </c>
      <c r="F18" s="36">
        <f t="shared" si="2"/>
        <v>7086</v>
      </c>
      <c r="G18" s="36">
        <f t="shared" si="2"/>
        <v>6034</v>
      </c>
      <c r="H18" s="36">
        <f t="shared" si="2"/>
        <v>1557</v>
      </c>
      <c r="I18" s="36">
        <f t="shared" si="2"/>
        <v>3808</v>
      </c>
      <c r="J18" s="36">
        <f t="shared" si="2"/>
        <v>3094</v>
      </c>
      <c r="K18" s="36">
        <f t="shared" si="2"/>
        <v>714</v>
      </c>
    </row>
    <row r="25" spans="2:11" x14ac:dyDescent="0.2">
      <c r="I25" s="40"/>
    </row>
  </sheetData>
  <phoneticPr fontId="2"/>
  <pageMargins left="0.78700000000000003" right="0.78700000000000003" top="0.98399999999999999" bottom="0.98399999999999999" header="0.51200000000000001" footer="0.51200000000000001"/>
  <pageSetup paperSize="9" orientation="landscape" verticalDpi="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topLeftCell="C1" zoomScaleNormal="100" workbookViewId="0">
      <selection activeCell="F13" sqref="F13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86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22</v>
      </c>
      <c r="C6" s="34">
        <v>4</v>
      </c>
      <c r="D6" s="35">
        <v>90</v>
      </c>
      <c r="E6" s="35">
        <v>80</v>
      </c>
      <c r="F6" s="42">
        <v>920</v>
      </c>
      <c r="G6" s="35">
        <v>520</v>
      </c>
      <c r="H6" s="43">
        <f>D6+F6-E6-G6</f>
        <v>410</v>
      </c>
      <c r="I6" s="35">
        <v>533</v>
      </c>
      <c r="J6" s="35">
        <v>246</v>
      </c>
      <c r="K6" s="35">
        <f>I6-J6</f>
        <v>287</v>
      </c>
    </row>
    <row r="7" spans="2:11" x14ac:dyDescent="0.2">
      <c r="B7" s="34">
        <v>22</v>
      </c>
      <c r="C7" s="34">
        <v>5</v>
      </c>
      <c r="D7" s="35">
        <v>99</v>
      </c>
      <c r="E7" s="35">
        <v>62</v>
      </c>
      <c r="F7" s="35">
        <v>458</v>
      </c>
      <c r="G7" s="35">
        <v>319</v>
      </c>
      <c r="H7" s="43">
        <f t="shared" ref="H7:H17" si="0">D7+F7-E7-G7</f>
        <v>176</v>
      </c>
      <c r="I7" s="35">
        <v>263</v>
      </c>
      <c r="J7" s="35">
        <v>162</v>
      </c>
      <c r="K7" s="35">
        <f t="shared" ref="K7:K17" si="1">I7-J7</f>
        <v>101</v>
      </c>
    </row>
    <row r="8" spans="2:11" x14ac:dyDescent="0.2">
      <c r="B8" s="34">
        <v>22</v>
      </c>
      <c r="C8" s="34">
        <v>6</v>
      </c>
      <c r="D8" s="35">
        <v>115</v>
      </c>
      <c r="E8" s="35">
        <v>70</v>
      </c>
      <c r="F8" s="35">
        <v>495</v>
      </c>
      <c r="G8" s="35">
        <v>336</v>
      </c>
      <c r="H8" s="43">
        <f t="shared" si="0"/>
        <v>204</v>
      </c>
      <c r="I8" s="35">
        <v>291</v>
      </c>
      <c r="J8" s="35">
        <v>160</v>
      </c>
      <c r="K8" s="35">
        <f t="shared" si="1"/>
        <v>131</v>
      </c>
    </row>
    <row r="9" spans="2:11" x14ac:dyDescent="0.2">
      <c r="B9" s="34">
        <v>22</v>
      </c>
      <c r="C9" s="34">
        <v>7</v>
      </c>
      <c r="D9" s="35">
        <v>90</v>
      </c>
      <c r="E9" s="35">
        <v>50</v>
      </c>
      <c r="F9" s="35">
        <v>442</v>
      </c>
      <c r="G9" s="35">
        <v>373</v>
      </c>
      <c r="H9" s="43">
        <f t="shared" si="0"/>
        <v>109</v>
      </c>
      <c r="I9" s="35">
        <v>256</v>
      </c>
      <c r="J9" s="35">
        <v>158</v>
      </c>
      <c r="K9" s="35">
        <f t="shared" si="1"/>
        <v>98</v>
      </c>
    </row>
    <row r="10" spans="2:11" x14ac:dyDescent="0.2">
      <c r="B10" s="34">
        <v>22</v>
      </c>
      <c r="C10" s="34">
        <v>8</v>
      </c>
      <c r="D10" s="35">
        <v>104</v>
      </c>
      <c r="E10" s="35">
        <v>66</v>
      </c>
      <c r="F10" s="35">
        <v>553</v>
      </c>
      <c r="G10" s="35">
        <v>365</v>
      </c>
      <c r="H10" s="43">
        <f t="shared" si="0"/>
        <v>226</v>
      </c>
      <c r="I10" s="35">
        <v>310</v>
      </c>
      <c r="J10" s="35">
        <v>170</v>
      </c>
      <c r="K10" s="35">
        <f t="shared" si="1"/>
        <v>140</v>
      </c>
    </row>
    <row r="11" spans="2:11" x14ac:dyDescent="0.2">
      <c r="B11" s="34">
        <v>22</v>
      </c>
      <c r="C11" s="34">
        <v>9</v>
      </c>
      <c r="D11" s="35">
        <v>101</v>
      </c>
      <c r="E11" s="35">
        <v>60</v>
      </c>
      <c r="F11" s="35">
        <v>488</v>
      </c>
      <c r="G11" s="35">
        <v>390</v>
      </c>
      <c r="H11" s="43">
        <f t="shared" si="0"/>
        <v>139</v>
      </c>
      <c r="I11" s="35">
        <v>297</v>
      </c>
      <c r="J11" s="35">
        <v>201</v>
      </c>
      <c r="K11" s="35">
        <f t="shared" si="1"/>
        <v>96</v>
      </c>
    </row>
    <row r="12" spans="2:11" x14ac:dyDescent="0.2">
      <c r="B12" s="34">
        <v>22</v>
      </c>
      <c r="C12" s="34">
        <v>10</v>
      </c>
      <c r="D12" s="35">
        <v>120</v>
      </c>
      <c r="E12" s="35">
        <v>60</v>
      </c>
      <c r="F12" s="35">
        <v>451</v>
      </c>
      <c r="G12" s="35">
        <v>313</v>
      </c>
      <c r="H12" s="43">
        <f t="shared" si="0"/>
        <v>198</v>
      </c>
      <c r="I12" s="35">
        <v>269</v>
      </c>
      <c r="J12" s="35">
        <v>139</v>
      </c>
      <c r="K12" s="35">
        <f t="shared" si="1"/>
        <v>130</v>
      </c>
    </row>
    <row r="13" spans="2:11" x14ac:dyDescent="0.2">
      <c r="B13" s="34">
        <v>22</v>
      </c>
      <c r="C13" s="34">
        <v>11</v>
      </c>
      <c r="D13" s="35">
        <v>112</v>
      </c>
      <c r="E13" s="35">
        <v>63</v>
      </c>
      <c r="F13" s="35">
        <v>475</v>
      </c>
      <c r="G13" s="35">
        <f>189+159</f>
        <v>348</v>
      </c>
      <c r="H13" s="43">
        <f t="shared" si="0"/>
        <v>176</v>
      </c>
      <c r="I13" s="35">
        <v>350</v>
      </c>
      <c r="J13" s="35">
        <f>87+76</f>
        <v>163</v>
      </c>
      <c r="K13" s="35">
        <f t="shared" si="1"/>
        <v>187</v>
      </c>
    </row>
    <row r="14" spans="2:11" x14ac:dyDescent="0.2">
      <c r="B14" s="34">
        <v>22</v>
      </c>
      <c r="C14" s="34">
        <v>12</v>
      </c>
      <c r="D14" s="35">
        <v>106</v>
      </c>
      <c r="E14" s="35">
        <v>59</v>
      </c>
      <c r="F14" s="35">
        <v>419</v>
      </c>
      <c r="G14" s="35">
        <v>383</v>
      </c>
      <c r="H14" s="43">
        <f t="shared" si="0"/>
        <v>83</v>
      </c>
      <c r="I14" s="35">
        <v>234</v>
      </c>
      <c r="J14" s="35">
        <v>171</v>
      </c>
      <c r="K14" s="35">
        <f t="shared" si="1"/>
        <v>63</v>
      </c>
    </row>
    <row r="15" spans="2:11" x14ac:dyDescent="0.2">
      <c r="B15" s="34">
        <v>23</v>
      </c>
      <c r="C15" s="34">
        <v>1</v>
      </c>
      <c r="D15" s="35">
        <v>123</v>
      </c>
      <c r="E15" s="35">
        <v>92</v>
      </c>
      <c r="F15" s="35">
        <v>411</v>
      </c>
      <c r="G15" s="35">
        <v>351</v>
      </c>
      <c r="H15" s="43">
        <f t="shared" si="0"/>
        <v>91</v>
      </c>
      <c r="I15" s="35">
        <v>224</v>
      </c>
      <c r="J15" s="35">
        <v>174</v>
      </c>
      <c r="K15" s="35">
        <f t="shared" si="1"/>
        <v>50</v>
      </c>
    </row>
    <row r="16" spans="2:11" x14ac:dyDescent="0.2">
      <c r="B16" s="34">
        <v>23</v>
      </c>
      <c r="C16" s="34">
        <v>2</v>
      </c>
      <c r="D16" s="35">
        <v>80</v>
      </c>
      <c r="E16" s="35">
        <v>59</v>
      </c>
      <c r="F16" s="35">
        <v>620</v>
      </c>
      <c r="G16" s="35">
        <f>166+229</f>
        <v>395</v>
      </c>
      <c r="H16" s="43">
        <f t="shared" si="0"/>
        <v>246</v>
      </c>
      <c r="I16" s="35">
        <v>320</v>
      </c>
      <c r="J16" s="35">
        <f>153+83</f>
        <v>236</v>
      </c>
      <c r="K16" s="35">
        <f t="shared" si="1"/>
        <v>84</v>
      </c>
    </row>
    <row r="17" spans="2:11" x14ac:dyDescent="0.2">
      <c r="B17" s="34">
        <v>23</v>
      </c>
      <c r="C17" s="34">
        <v>3</v>
      </c>
      <c r="D17" s="35">
        <v>102</v>
      </c>
      <c r="E17" s="35">
        <v>64</v>
      </c>
      <c r="F17" s="42">
        <v>1371</v>
      </c>
      <c r="G17" s="36">
        <f>922+376</f>
        <v>1298</v>
      </c>
      <c r="H17" s="43">
        <f t="shared" si="0"/>
        <v>111</v>
      </c>
      <c r="I17" s="35">
        <v>780</v>
      </c>
      <c r="J17" s="35">
        <f>505+164</f>
        <v>669</v>
      </c>
      <c r="K17" s="35">
        <f t="shared" si="1"/>
        <v>111</v>
      </c>
    </row>
    <row r="18" spans="2:11" x14ac:dyDescent="0.2">
      <c r="B18" s="34"/>
      <c r="C18" s="34" t="s">
        <v>72</v>
      </c>
      <c r="D18" s="36">
        <f>SUM(D6:D17)</f>
        <v>1242</v>
      </c>
      <c r="E18" s="36">
        <f t="shared" ref="E18:K18" si="2">SUM(E6:E17)</f>
        <v>785</v>
      </c>
      <c r="F18" s="36">
        <f t="shared" si="2"/>
        <v>7103</v>
      </c>
      <c r="G18" s="36">
        <f t="shared" si="2"/>
        <v>5391</v>
      </c>
      <c r="H18" s="36">
        <f t="shared" si="2"/>
        <v>2169</v>
      </c>
      <c r="I18" s="36">
        <f t="shared" si="2"/>
        <v>4127</v>
      </c>
      <c r="J18" s="36">
        <f t="shared" si="2"/>
        <v>2649</v>
      </c>
      <c r="K18" s="36">
        <f t="shared" si="2"/>
        <v>1478</v>
      </c>
    </row>
    <row r="25" spans="2:11" x14ac:dyDescent="0.2">
      <c r="I25" s="40"/>
    </row>
  </sheetData>
  <phoneticPr fontId="2"/>
  <pageMargins left="0.59055118110236227" right="0.59055118110236227" top="0.98425196850393704" bottom="0.78740157480314965" header="0.51181102362204722" footer="0.51181102362204722"/>
  <pageSetup paperSize="9" scale="145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Normal="100" workbookViewId="0">
      <selection activeCell="E17" sqref="E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88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23</v>
      </c>
      <c r="C6" s="34">
        <v>4</v>
      </c>
      <c r="D6" s="35">
        <v>106</v>
      </c>
      <c r="E6" s="35">
        <v>58</v>
      </c>
      <c r="F6" s="42">
        <v>919</v>
      </c>
      <c r="G6" s="35">
        <f>289+173</f>
        <v>462</v>
      </c>
      <c r="H6" s="43">
        <f>IF(D6="","",D6+F6-E6-G6)</f>
        <v>505</v>
      </c>
      <c r="I6" s="35">
        <v>564</v>
      </c>
      <c r="J6" s="35">
        <f>154+71</f>
        <v>225</v>
      </c>
      <c r="K6" s="43">
        <f>IF(I6="","",I6-J6)</f>
        <v>339</v>
      </c>
    </row>
    <row r="7" spans="2:11" x14ac:dyDescent="0.2">
      <c r="B7" s="34">
        <v>23</v>
      </c>
      <c r="C7" s="34">
        <v>5</v>
      </c>
      <c r="D7" s="35">
        <v>113</v>
      </c>
      <c r="E7" s="35">
        <v>65</v>
      </c>
      <c r="F7" s="35">
        <v>528</v>
      </c>
      <c r="G7" s="35">
        <f>203+155</f>
        <v>358</v>
      </c>
      <c r="H7" s="43">
        <f t="shared" ref="H7:H17" si="0">IF(D7="","",D7+F7-E7-G7)</f>
        <v>218</v>
      </c>
      <c r="I7" s="35">
        <v>316</v>
      </c>
      <c r="J7" s="35">
        <f>94+68</f>
        <v>162</v>
      </c>
      <c r="K7" s="43">
        <f t="shared" ref="K7:K17" si="1">IF(I7="","",I7-J7)</f>
        <v>154</v>
      </c>
    </row>
    <row r="8" spans="2:11" x14ac:dyDescent="0.2">
      <c r="B8" s="34">
        <v>23</v>
      </c>
      <c r="C8" s="34">
        <v>6</v>
      </c>
      <c r="D8" s="35">
        <v>110</v>
      </c>
      <c r="E8" s="35">
        <v>67</v>
      </c>
      <c r="F8" s="35">
        <v>437</v>
      </c>
      <c r="G8" s="35">
        <f>174+191</f>
        <v>365</v>
      </c>
      <c r="H8" s="43">
        <f t="shared" si="0"/>
        <v>115</v>
      </c>
      <c r="I8" s="35">
        <v>290</v>
      </c>
      <c r="J8" s="35">
        <f>98+86</f>
        <v>184</v>
      </c>
      <c r="K8" s="43">
        <f t="shared" si="1"/>
        <v>106</v>
      </c>
    </row>
    <row r="9" spans="2:11" x14ac:dyDescent="0.2">
      <c r="B9" s="34">
        <v>23</v>
      </c>
      <c r="C9" s="34">
        <v>7</v>
      </c>
      <c r="D9" s="35">
        <v>113</v>
      </c>
      <c r="E9" s="35">
        <v>57</v>
      </c>
      <c r="F9" s="35">
        <v>434</v>
      </c>
      <c r="G9" s="35">
        <f>229+161</f>
        <v>390</v>
      </c>
      <c r="H9" s="43">
        <f t="shared" si="0"/>
        <v>100</v>
      </c>
      <c r="I9" s="35">
        <v>246</v>
      </c>
      <c r="J9" s="35">
        <f>114+74</f>
        <v>188</v>
      </c>
      <c r="K9" s="43">
        <f t="shared" si="1"/>
        <v>58</v>
      </c>
    </row>
    <row r="10" spans="2:11" x14ac:dyDescent="0.2">
      <c r="B10" s="34">
        <v>23</v>
      </c>
      <c r="C10" s="34">
        <v>8</v>
      </c>
      <c r="D10" s="35">
        <v>113</v>
      </c>
      <c r="E10" s="35">
        <v>66</v>
      </c>
      <c r="F10" s="35">
        <v>517</v>
      </c>
      <c r="G10" s="35">
        <f>203+154</f>
        <v>357</v>
      </c>
      <c r="H10" s="43">
        <f t="shared" si="0"/>
        <v>207</v>
      </c>
      <c r="I10" s="35">
        <v>279</v>
      </c>
      <c r="J10" s="35">
        <f>120+66</f>
        <v>186</v>
      </c>
      <c r="K10" s="43">
        <f t="shared" si="1"/>
        <v>93</v>
      </c>
    </row>
    <row r="11" spans="2:11" x14ac:dyDescent="0.2">
      <c r="B11" s="34">
        <v>23</v>
      </c>
      <c r="C11" s="34">
        <v>9</v>
      </c>
      <c r="D11" s="35">
        <v>107</v>
      </c>
      <c r="E11" s="35">
        <v>59</v>
      </c>
      <c r="F11" s="35">
        <v>468</v>
      </c>
      <c r="G11" s="35">
        <f>245+154</f>
        <v>399</v>
      </c>
      <c r="H11" s="43">
        <f t="shared" si="0"/>
        <v>117</v>
      </c>
      <c r="I11" s="35">
        <v>264</v>
      </c>
      <c r="J11" s="35">
        <f>129+71</f>
        <v>200</v>
      </c>
      <c r="K11" s="43">
        <f t="shared" si="1"/>
        <v>64</v>
      </c>
    </row>
    <row r="12" spans="2:11" x14ac:dyDescent="0.2">
      <c r="B12" s="34">
        <v>23</v>
      </c>
      <c r="C12" s="34">
        <v>10</v>
      </c>
      <c r="D12" s="35">
        <v>100</v>
      </c>
      <c r="E12" s="35">
        <v>55</v>
      </c>
      <c r="F12" s="35">
        <v>436</v>
      </c>
      <c r="G12" s="35">
        <f>176+177</f>
        <v>353</v>
      </c>
      <c r="H12" s="43">
        <f t="shared" si="0"/>
        <v>128</v>
      </c>
      <c r="I12" s="35">
        <v>261</v>
      </c>
      <c r="J12" s="35">
        <f>90+75</f>
        <v>165</v>
      </c>
      <c r="K12" s="43">
        <f t="shared" si="1"/>
        <v>96</v>
      </c>
    </row>
    <row r="13" spans="2:11" x14ac:dyDescent="0.2">
      <c r="B13" s="34">
        <v>23</v>
      </c>
      <c r="C13" s="34">
        <v>11</v>
      </c>
      <c r="D13" s="35">
        <v>92</v>
      </c>
      <c r="E13" s="35">
        <v>66</v>
      </c>
      <c r="F13" s="35">
        <v>458</v>
      </c>
      <c r="G13" s="35">
        <f>168+199</f>
        <v>367</v>
      </c>
      <c r="H13" s="43">
        <f t="shared" si="0"/>
        <v>117</v>
      </c>
      <c r="I13" s="35">
        <v>250</v>
      </c>
      <c r="J13" s="35">
        <f>84+89</f>
        <v>173</v>
      </c>
      <c r="K13" s="43">
        <f t="shared" si="1"/>
        <v>77</v>
      </c>
    </row>
    <row r="14" spans="2:11" x14ac:dyDescent="0.2">
      <c r="B14" s="34">
        <v>23</v>
      </c>
      <c r="C14" s="34">
        <v>12</v>
      </c>
      <c r="D14" s="35">
        <v>99</v>
      </c>
      <c r="E14" s="35">
        <v>63</v>
      </c>
      <c r="F14" s="35">
        <v>412</v>
      </c>
      <c r="G14" s="35">
        <f>222+188</f>
        <v>410</v>
      </c>
      <c r="H14" s="43">
        <f t="shared" si="0"/>
        <v>38</v>
      </c>
      <c r="I14" s="35">
        <v>224</v>
      </c>
      <c r="J14" s="35">
        <f>123+84</f>
        <v>207</v>
      </c>
      <c r="K14" s="43">
        <f t="shared" si="1"/>
        <v>17</v>
      </c>
    </row>
    <row r="15" spans="2:11" x14ac:dyDescent="0.2">
      <c r="B15" s="34">
        <v>24</v>
      </c>
      <c r="C15" s="34">
        <v>1</v>
      </c>
      <c r="D15" s="35">
        <v>114</v>
      </c>
      <c r="E15" s="35">
        <v>76</v>
      </c>
      <c r="F15" s="35">
        <v>420</v>
      </c>
      <c r="G15" s="35">
        <f>174+180</f>
        <v>354</v>
      </c>
      <c r="H15" s="43">
        <f t="shared" si="0"/>
        <v>104</v>
      </c>
      <c r="I15" s="35">
        <v>241</v>
      </c>
      <c r="J15" s="35">
        <f>96+86</f>
        <v>182</v>
      </c>
      <c r="K15" s="43">
        <f t="shared" si="1"/>
        <v>59</v>
      </c>
    </row>
    <row r="16" spans="2:11" x14ac:dyDescent="0.2">
      <c r="B16" s="34">
        <v>24</v>
      </c>
      <c r="C16" s="34">
        <v>2</v>
      </c>
      <c r="D16" s="35">
        <v>123</v>
      </c>
      <c r="E16" s="35">
        <v>76</v>
      </c>
      <c r="F16" s="35">
        <v>387</v>
      </c>
      <c r="G16" s="35">
        <f>289+188</f>
        <v>477</v>
      </c>
      <c r="H16" s="43">
        <f t="shared" si="0"/>
        <v>-43</v>
      </c>
      <c r="I16" s="35">
        <v>231</v>
      </c>
      <c r="J16" s="35">
        <f>187+83</f>
        <v>270</v>
      </c>
      <c r="K16" s="43">
        <f t="shared" si="1"/>
        <v>-39</v>
      </c>
    </row>
    <row r="17" spans="2:11" x14ac:dyDescent="0.2">
      <c r="B17" s="34">
        <v>24</v>
      </c>
      <c r="C17" s="34">
        <v>3</v>
      </c>
      <c r="D17" s="35">
        <v>105</v>
      </c>
      <c r="E17" s="35">
        <v>60</v>
      </c>
      <c r="F17" s="42">
        <v>1065</v>
      </c>
      <c r="G17" s="36">
        <f>1009+348</f>
        <v>1357</v>
      </c>
      <c r="H17" s="43">
        <f t="shared" si="0"/>
        <v>-247</v>
      </c>
      <c r="I17" s="35">
        <v>666</v>
      </c>
      <c r="J17" s="35">
        <f>555+164</f>
        <v>719</v>
      </c>
      <c r="K17" s="43">
        <f t="shared" si="1"/>
        <v>-53</v>
      </c>
    </row>
    <row r="18" spans="2:11" x14ac:dyDescent="0.2">
      <c r="B18" s="34"/>
      <c r="C18" s="34" t="s">
        <v>72</v>
      </c>
      <c r="D18" s="36">
        <f>SUM(D6:D17)</f>
        <v>1295</v>
      </c>
      <c r="E18" s="36">
        <f t="shared" ref="E18:K18" si="2">SUM(E6:E17)</f>
        <v>768</v>
      </c>
      <c r="F18" s="36">
        <f t="shared" si="2"/>
        <v>6481</v>
      </c>
      <c r="G18" s="36">
        <f t="shared" si="2"/>
        <v>5649</v>
      </c>
      <c r="H18" s="36">
        <f t="shared" si="2"/>
        <v>1359</v>
      </c>
      <c r="I18" s="36">
        <f t="shared" si="2"/>
        <v>3832</v>
      </c>
      <c r="J18" s="36">
        <f t="shared" si="2"/>
        <v>2861</v>
      </c>
      <c r="K18" s="36">
        <f t="shared" si="2"/>
        <v>971</v>
      </c>
    </row>
    <row r="25" spans="2:11" x14ac:dyDescent="0.2">
      <c r="I25" s="40"/>
    </row>
  </sheetData>
  <phoneticPr fontId="2"/>
  <pageMargins left="0.59055118110236227" right="0.59055118110236227" top="0.98425196850393704" bottom="0.78740157480314965" header="0.51181102362204722" footer="0.51181102362204722"/>
  <pageSetup paperSize="9" scale="145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Normal="100" workbookViewId="0">
      <selection activeCell="E12" sqref="E12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89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24</v>
      </c>
      <c r="C6" s="34">
        <v>4</v>
      </c>
      <c r="D6" s="35">
        <v>99</v>
      </c>
      <c r="E6" s="35">
        <v>68</v>
      </c>
      <c r="F6" s="42">
        <v>906</v>
      </c>
      <c r="G6" s="35">
        <f>328+187</f>
        <v>515</v>
      </c>
      <c r="H6" s="43">
        <f>IF(D6="","",D6+F6-E6-G6)</f>
        <v>422</v>
      </c>
      <c r="I6" s="35">
        <v>604</v>
      </c>
      <c r="J6" s="35">
        <f>153+85</f>
        <v>238</v>
      </c>
      <c r="K6" s="43">
        <f>IF(I6="","",I6-J6)</f>
        <v>366</v>
      </c>
    </row>
    <row r="7" spans="2:11" x14ac:dyDescent="0.2">
      <c r="B7" s="34">
        <v>24</v>
      </c>
      <c r="C7" s="34">
        <v>5</v>
      </c>
      <c r="D7" s="35">
        <v>93</v>
      </c>
      <c r="E7" s="35">
        <v>65</v>
      </c>
      <c r="F7" s="35">
        <v>534</v>
      </c>
      <c r="G7" s="35">
        <f>263+187</f>
        <v>450</v>
      </c>
      <c r="H7" s="43">
        <f t="shared" ref="H7:H17" si="0">IF(D7="","",D7+F7-E7-G7)</f>
        <v>112</v>
      </c>
      <c r="I7" s="35">
        <v>330</v>
      </c>
      <c r="J7" s="35">
        <f>125</f>
        <v>125</v>
      </c>
      <c r="K7" s="43">
        <v>81</v>
      </c>
    </row>
    <row r="8" spans="2:11" x14ac:dyDescent="0.2">
      <c r="B8" s="34">
        <v>24</v>
      </c>
      <c r="C8" s="34">
        <v>6</v>
      </c>
      <c r="D8" s="35">
        <v>123</v>
      </c>
      <c r="E8" s="35">
        <v>57</v>
      </c>
      <c r="F8" s="35">
        <v>410</v>
      </c>
      <c r="G8" s="35">
        <f>222+175</f>
        <v>397</v>
      </c>
      <c r="H8" s="43">
        <f t="shared" si="0"/>
        <v>79</v>
      </c>
      <c r="I8" s="35">
        <v>252</v>
      </c>
      <c r="J8" s="35">
        <f>115+81</f>
        <v>196</v>
      </c>
      <c r="K8" s="43">
        <f t="shared" ref="K8:K17" si="1">IF(I8="","",I8-J8)</f>
        <v>56</v>
      </c>
    </row>
    <row r="9" spans="2:11" x14ac:dyDescent="0.2">
      <c r="B9" s="34">
        <v>24</v>
      </c>
      <c r="C9" s="34">
        <v>7</v>
      </c>
      <c r="D9" s="35">
        <v>96</v>
      </c>
      <c r="E9" s="35">
        <v>61</v>
      </c>
      <c r="F9" s="35">
        <v>519</v>
      </c>
      <c r="G9" s="35">
        <f>217+11+175+6</f>
        <v>409</v>
      </c>
      <c r="H9" s="43">
        <f t="shared" si="0"/>
        <v>145</v>
      </c>
      <c r="I9" s="35">
        <v>310</v>
      </c>
      <c r="J9" s="35">
        <f>125+4+67+2</f>
        <v>198</v>
      </c>
      <c r="K9" s="43">
        <f t="shared" si="1"/>
        <v>112</v>
      </c>
    </row>
    <row r="10" spans="2:11" x14ac:dyDescent="0.2">
      <c r="B10" s="34">
        <v>24</v>
      </c>
      <c r="C10" s="34">
        <v>8</v>
      </c>
      <c r="D10" s="35">
        <v>107</v>
      </c>
      <c r="E10" s="35">
        <v>59</v>
      </c>
      <c r="F10" s="35">
        <v>719</v>
      </c>
      <c r="G10" s="35">
        <v>446</v>
      </c>
      <c r="H10" s="43">
        <f t="shared" si="0"/>
        <v>321</v>
      </c>
      <c r="I10" s="35">
        <v>383</v>
      </c>
      <c r="J10" s="35">
        <v>240</v>
      </c>
      <c r="K10" s="43">
        <f t="shared" si="1"/>
        <v>143</v>
      </c>
    </row>
    <row r="11" spans="2:11" x14ac:dyDescent="0.2">
      <c r="B11" s="34">
        <v>24</v>
      </c>
      <c r="C11" s="34">
        <v>9</v>
      </c>
      <c r="D11" s="35">
        <v>110</v>
      </c>
      <c r="E11" s="35">
        <v>65</v>
      </c>
      <c r="F11" s="35">
        <v>521</v>
      </c>
      <c r="G11" s="35">
        <v>522</v>
      </c>
      <c r="H11" s="43">
        <f t="shared" si="0"/>
        <v>44</v>
      </c>
      <c r="I11" s="35">
        <v>336</v>
      </c>
      <c r="J11" s="35">
        <v>292</v>
      </c>
      <c r="K11" s="43">
        <f t="shared" si="1"/>
        <v>44</v>
      </c>
    </row>
    <row r="12" spans="2:11" x14ac:dyDescent="0.2">
      <c r="B12" s="34">
        <v>24</v>
      </c>
      <c r="C12" s="34">
        <v>10</v>
      </c>
      <c r="D12" s="35">
        <v>128</v>
      </c>
      <c r="E12" s="35">
        <v>66</v>
      </c>
      <c r="F12" s="35">
        <v>558</v>
      </c>
      <c r="G12" s="35">
        <v>454</v>
      </c>
      <c r="H12" s="43">
        <f t="shared" si="0"/>
        <v>166</v>
      </c>
      <c r="I12" s="35">
        <v>340</v>
      </c>
      <c r="J12" s="35">
        <v>244</v>
      </c>
      <c r="K12" s="43">
        <f t="shared" si="1"/>
        <v>96</v>
      </c>
    </row>
    <row r="13" spans="2:11" x14ac:dyDescent="0.2">
      <c r="B13" s="34">
        <v>24</v>
      </c>
      <c r="C13" s="34">
        <v>11</v>
      </c>
      <c r="D13" s="35">
        <v>110</v>
      </c>
      <c r="E13" s="35">
        <v>77</v>
      </c>
      <c r="F13" s="35">
        <v>381</v>
      </c>
      <c r="G13" s="35">
        <v>370</v>
      </c>
      <c r="H13" s="43">
        <f t="shared" si="0"/>
        <v>44</v>
      </c>
      <c r="I13" s="35">
        <v>232</v>
      </c>
      <c r="J13" s="35">
        <v>191</v>
      </c>
      <c r="K13" s="43">
        <f t="shared" si="1"/>
        <v>41</v>
      </c>
    </row>
    <row r="14" spans="2:11" x14ac:dyDescent="0.2">
      <c r="B14" s="34">
        <v>24</v>
      </c>
      <c r="C14" s="34">
        <v>12</v>
      </c>
      <c r="D14" s="35">
        <v>131</v>
      </c>
      <c r="E14" s="35">
        <v>67</v>
      </c>
      <c r="F14" s="35">
        <v>435</v>
      </c>
      <c r="G14" s="35">
        <v>390</v>
      </c>
      <c r="H14" s="43">
        <f t="shared" si="0"/>
        <v>109</v>
      </c>
      <c r="I14" s="35">
        <v>243</v>
      </c>
      <c r="J14" s="35">
        <v>181</v>
      </c>
      <c r="K14" s="43">
        <f t="shared" si="1"/>
        <v>62</v>
      </c>
    </row>
    <row r="15" spans="2:11" x14ac:dyDescent="0.2">
      <c r="B15" s="34">
        <v>25</v>
      </c>
      <c r="C15" s="34">
        <v>1</v>
      </c>
      <c r="D15" s="35">
        <v>107</v>
      </c>
      <c r="E15" s="35">
        <v>91</v>
      </c>
      <c r="F15" s="35">
        <v>436</v>
      </c>
      <c r="G15" s="35">
        <v>352</v>
      </c>
      <c r="H15" s="43">
        <f t="shared" si="0"/>
        <v>100</v>
      </c>
      <c r="I15" s="35">
        <v>337</v>
      </c>
      <c r="J15" s="35">
        <v>262</v>
      </c>
      <c r="K15" s="43">
        <f t="shared" si="1"/>
        <v>75</v>
      </c>
    </row>
    <row r="16" spans="2:11" x14ac:dyDescent="0.2">
      <c r="B16" s="34">
        <v>25</v>
      </c>
      <c r="C16" s="34">
        <v>2</v>
      </c>
      <c r="D16" s="35">
        <v>94</v>
      </c>
      <c r="E16" s="35">
        <v>66</v>
      </c>
      <c r="F16" s="35">
        <v>428</v>
      </c>
      <c r="G16" s="35">
        <v>434</v>
      </c>
      <c r="H16" s="43">
        <f t="shared" si="0"/>
        <v>22</v>
      </c>
      <c r="I16" s="35">
        <v>322</v>
      </c>
      <c r="J16" s="35">
        <v>333</v>
      </c>
      <c r="K16" s="43">
        <f t="shared" si="1"/>
        <v>-11</v>
      </c>
    </row>
    <row r="17" spans="2:11" x14ac:dyDescent="0.2">
      <c r="B17" s="34">
        <v>25</v>
      </c>
      <c r="C17" s="34">
        <v>3</v>
      </c>
      <c r="D17" s="35">
        <v>111</v>
      </c>
      <c r="E17" s="35">
        <v>68</v>
      </c>
      <c r="F17" s="42">
        <v>1325</v>
      </c>
      <c r="G17" s="36">
        <v>1468</v>
      </c>
      <c r="H17" s="43">
        <f t="shared" si="0"/>
        <v>-100</v>
      </c>
      <c r="I17" s="35">
        <v>825</v>
      </c>
      <c r="J17" s="35">
        <v>739</v>
      </c>
      <c r="K17" s="43">
        <f t="shared" si="1"/>
        <v>86</v>
      </c>
    </row>
    <row r="18" spans="2:11" x14ac:dyDescent="0.2">
      <c r="B18" s="34"/>
      <c r="C18" s="34" t="s">
        <v>72</v>
      </c>
      <c r="D18" s="36">
        <f t="shared" ref="D18:K18" si="2">SUM(D6:D17)</f>
        <v>1309</v>
      </c>
      <c r="E18" s="36">
        <f t="shared" si="2"/>
        <v>810</v>
      </c>
      <c r="F18" s="36">
        <f t="shared" si="2"/>
        <v>7172</v>
      </c>
      <c r="G18" s="36">
        <f t="shared" si="2"/>
        <v>6207</v>
      </c>
      <c r="H18" s="36">
        <f t="shared" si="2"/>
        <v>1464</v>
      </c>
      <c r="I18" s="36">
        <f t="shared" si="2"/>
        <v>4514</v>
      </c>
      <c r="J18" s="36">
        <f t="shared" si="2"/>
        <v>3239</v>
      </c>
      <c r="K18" s="36">
        <f t="shared" si="2"/>
        <v>1151</v>
      </c>
    </row>
    <row r="25" spans="2:11" x14ac:dyDescent="0.2">
      <c r="I25" s="40"/>
    </row>
  </sheetData>
  <phoneticPr fontId="2"/>
  <pageMargins left="0.59055118110236227" right="0.59055118110236227" top="0.98425196850393704" bottom="0.78740157480314965" header="0.51181102362204722" footer="0.51181102362204722"/>
  <pageSetup paperSize="9" scale="145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Normal="100" workbookViewId="0">
      <selection activeCell="L17" sqref="L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90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25</v>
      </c>
      <c r="C6" s="34">
        <v>4</v>
      </c>
      <c r="D6" s="35">
        <v>119</v>
      </c>
      <c r="E6" s="35">
        <v>64</v>
      </c>
      <c r="F6" s="42">
        <f>1006+26</f>
        <v>1032</v>
      </c>
      <c r="G6" s="35">
        <f>335+15+205+4</f>
        <v>559</v>
      </c>
      <c r="H6" s="43">
        <f>IF(D6="","",D6+F6-E6-G6)</f>
        <v>528</v>
      </c>
      <c r="I6" s="35">
        <f>753+16</f>
        <v>769</v>
      </c>
      <c r="J6" s="35">
        <f>280+9+148+3</f>
        <v>440</v>
      </c>
      <c r="K6" s="43">
        <f>IF(I6="","",I6-J6)</f>
        <v>329</v>
      </c>
    </row>
    <row r="7" spans="2:11" x14ac:dyDescent="0.2">
      <c r="B7" s="34">
        <v>25</v>
      </c>
      <c r="C7" s="34">
        <v>5</v>
      </c>
      <c r="D7" s="35">
        <v>106</v>
      </c>
      <c r="E7" s="35">
        <v>80</v>
      </c>
      <c r="F7" s="35">
        <v>559</v>
      </c>
      <c r="G7" s="35">
        <v>456</v>
      </c>
      <c r="H7" s="43">
        <f t="shared" ref="H7:H17" si="0">IF(D7="","",D7+F7-E7-G7)</f>
        <v>129</v>
      </c>
      <c r="I7" s="35">
        <v>441</v>
      </c>
      <c r="J7" s="35">
        <v>354</v>
      </c>
      <c r="K7" s="43">
        <f>IF(I7="","",I7-J7)</f>
        <v>87</v>
      </c>
    </row>
    <row r="8" spans="2:11" x14ac:dyDescent="0.2">
      <c r="B8" s="34">
        <v>25</v>
      </c>
      <c r="C8" s="34">
        <v>6</v>
      </c>
      <c r="D8" s="35">
        <v>104</v>
      </c>
      <c r="E8" s="35">
        <v>64</v>
      </c>
      <c r="F8" s="35">
        <f>419+18</f>
        <v>437</v>
      </c>
      <c r="G8" s="35">
        <f>214+12+126+6</f>
        <v>358</v>
      </c>
      <c r="H8" s="43">
        <f t="shared" si="0"/>
        <v>119</v>
      </c>
      <c r="I8" s="35">
        <f>320+13</f>
        <v>333</v>
      </c>
      <c r="J8" s="35">
        <f>182+9+96+3</f>
        <v>290</v>
      </c>
      <c r="K8" s="43">
        <f t="shared" ref="K8:K17" si="1">IF(I8="","",I8-J8)</f>
        <v>43</v>
      </c>
    </row>
    <row r="9" spans="2:11" x14ac:dyDescent="0.2">
      <c r="B9" s="34">
        <v>25</v>
      </c>
      <c r="C9" s="34">
        <v>7</v>
      </c>
      <c r="D9" s="35">
        <v>106</v>
      </c>
      <c r="E9" s="35">
        <v>59</v>
      </c>
      <c r="F9" s="35">
        <f>477+20</f>
        <v>497</v>
      </c>
      <c r="G9" s="35">
        <f>239+9+202+11</f>
        <v>461</v>
      </c>
      <c r="H9" s="43">
        <f t="shared" si="0"/>
        <v>83</v>
      </c>
      <c r="I9" s="35">
        <f>362+13</f>
        <v>375</v>
      </c>
      <c r="J9" s="35">
        <f>184+8+132+8</f>
        <v>332</v>
      </c>
      <c r="K9" s="43">
        <f t="shared" si="1"/>
        <v>43</v>
      </c>
    </row>
    <row r="10" spans="2:11" x14ac:dyDescent="0.2">
      <c r="B10" s="34">
        <v>25</v>
      </c>
      <c r="C10" s="34">
        <v>8</v>
      </c>
      <c r="D10" s="35">
        <v>119</v>
      </c>
      <c r="E10" s="35">
        <v>62</v>
      </c>
      <c r="F10" s="35">
        <v>470</v>
      </c>
      <c r="G10" s="35">
        <f>268+13+155+2</f>
        <v>438</v>
      </c>
      <c r="H10" s="43">
        <f t="shared" si="0"/>
        <v>89</v>
      </c>
      <c r="I10" s="35">
        <f>336+7</f>
        <v>343</v>
      </c>
      <c r="J10" s="35">
        <f>206+6+112+2</f>
        <v>326</v>
      </c>
      <c r="K10" s="43">
        <f t="shared" si="1"/>
        <v>17</v>
      </c>
    </row>
    <row r="11" spans="2:11" x14ac:dyDescent="0.2">
      <c r="B11" s="34">
        <v>25</v>
      </c>
      <c r="C11" s="34">
        <v>9</v>
      </c>
      <c r="D11" s="35">
        <v>118</v>
      </c>
      <c r="E11" s="35">
        <v>68</v>
      </c>
      <c r="F11" s="35">
        <f>435+14</f>
        <v>449</v>
      </c>
      <c r="G11" s="35">
        <f>312+4+143+2</f>
        <v>461</v>
      </c>
      <c r="H11" s="43">
        <f t="shared" si="0"/>
        <v>38</v>
      </c>
      <c r="I11" s="35">
        <f>342+8</f>
        <v>350</v>
      </c>
      <c r="J11" s="35">
        <f>243+4+98+2</f>
        <v>347</v>
      </c>
      <c r="K11" s="43">
        <f t="shared" si="1"/>
        <v>3</v>
      </c>
    </row>
    <row r="12" spans="2:11" x14ac:dyDescent="0.2">
      <c r="B12" s="34">
        <v>25</v>
      </c>
      <c r="C12" s="34">
        <v>10</v>
      </c>
      <c r="D12" s="35">
        <v>128</v>
      </c>
      <c r="E12" s="35">
        <v>77</v>
      </c>
      <c r="F12" s="35">
        <f>569+27</f>
        <v>596</v>
      </c>
      <c r="G12" s="35">
        <f>201+9+197+5</f>
        <v>412</v>
      </c>
      <c r="H12" s="43">
        <f t="shared" si="0"/>
        <v>235</v>
      </c>
      <c r="I12" s="35">
        <f>434+20</f>
        <v>454</v>
      </c>
      <c r="J12" s="35">
        <f>172+7+145+3</f>
        <v>327</v>
      </c>
      <c r="K12" s="43">
        <f t="shared" si="1"/>
        <v>127</v>
      </c>
    </row>
    <row r="13" spans="2:11" x14ac:dyDescent="0.2">
      <c r="B13" s="34">
        <v>25</v>
      </c>
      <c r="C13" s="34">
        <v>11</v>
      </c>
      <c r="D13" s="35">
        <v>106</v>
      </c>
      <c r="E13" s="35">
        <v>72</v>
      </c>
      <c r="F13" s="35">
        <v>462</v>
      </c>
      <c r="G13" s="35">
        <v>310</v>
      </c>
      <c r="H13" s="43">
        <f t="shared" si="0"/>
        <v>186</v>
      </c>
      <c r="I13" s="35">
        <v>321</v>
      </c>
      <c r="J13" s="35">
        <v>244</v>
      </c>
      <c r="K13" s="43">
        <f t="shared" si="1"/>
        <v>77</v>
      </c>
    </row>
    <row r="14" spans="2:11" x14ac:dyDescent="0.2">
      <c r="B14" s="34">
        <v>25</v>
      </c>
      <c r="C14" s="34">
        <v>12</v>
      </c>
      <c r="D14" s="35">
        <v>107</v>
      </c>
      <c r="E14" s="35">
        <v>79</v>
      </c>
      <c r="F14" s="35">
        <v>588</v>
      </c>
      <c r="G14" s="35">
        <v>455</v>
      </c>
      <c r="H14" s="43">
        <f t="shared" si="0"/>
        <v>161</v>
      </c>
      <c r="I14" s="35">
        <v>385</v>
      </c>
      <c r="J14" s="35">
        <v>341</v>
      </c>
      <c r="K14" s="43">
        <f t="shared" si="1"/>
        <v>44</v>
      </c>
    </row>
    <row r="15" spans="2:11" x14ac:dyDescent="0.2">
      <c r="B15" s="34">
        <v>26</v>
      </c>
      <c r="C15" s="34">
        <v>1</v>
      </c>
      <c r="D15" s="35">
        <v>111</v>
      </c>
      <c r="E15" s="35">
        <v>90</v>
      </c>
      <c r="F15" s="35">
        <v>438</v>
      </c>
      <c r="G15" s="35">
        <v>366</v>
      </c>
      <c r="H15" s="43">
        <f t="shared" si="0"/>
        <v>93</v>
      </c>
      <c r="I15" s="35">
        <v>341</v>
      </c>
      <c r="J15" s="35">
        <v>297</v>
      </c>
      <c r="K15" s="43">
        <f t="shared" si="1"/>
        <v>44</v>
      </c>
    </row>
    <row r="16" spans="2:11" x14ac:dyDescent="0.2">
      <c r="B16" s="34">
        <v>26</v>
      </c>
      <c r="C16" s="34">
        <v>2</v>
      </c>
      <c r="D16" s="35">
        <v>95</v>
      </c>
      <c r="E16" s="35">
        <v>71</v>
      </c>
      <c r="F16" s="35">
        <v>510</v>
      </c>
      <c r="G16" s="35">
        <v>482</v>
      </c>
      <c r="H16" s="43">
        <f t="shared" si="0"/>
        <v>52</v>
      </c>
      <c r="I16" s="35">
        <v>353</v>
      </c>
      <c r="J16" s="35">
        <v>392</v>
      </c>
      <c r="K16" s="43">
        <f t="shared" si="1"/>
        <v>-39</v>
      </c>
    </row>
    <row r="17" spans="2:11" x14ac:dyDescent="0.2">
      <c r="B17" s="34">
        <v>26</v>
      </c>
      <c r="C17" s="34">
        <v>3</v>
      </c>
      <c r="D17" s="35">
        <v>105</v>
      </c>
      <c r="E17" s="35">
        <v>86</v>
      </c>
      <c r="F17" s="42">
        <v>1493</v>
      </c>
      <c r="G17" s="36">
        <v>1481</v>
      </c>
      <c r="H17" s="43">
        <f t="shared" si="0"/>
        <v>31</v>
      </c>
      <c r="I17" s="36">
        <v>1036</v>
      </c>
      <c r="J17" s="36">
        <v>1067</v>
      </c>
      <c r="K17" s="43">
        <f t="shared" si="1"/>
        <v>-31</v>
      </c>
    </row>
    <row r="18" spans="2:11" x14ac:dyDescent="0.2">
      <c r="B18" s="34"/>
      <c r="C18" s="34" t="s">
        <v>72</v>
      </c>
      <c r="D18" s="36">
        <f t="shared" ref="D18:K18" si="2">SUM(D6:D17)</f>
        <v>1324</v>
      </c>
      <c r="E18" s="36">
        <f t="shared" si="2"/>
        <v>872</v>
      </c>
      <c r="F18" s="36">
        <f t="shared" si="2"/>
        <v>7531</v>
      </c>
      <c r="G18" s="36">
        <f t="shared" si="2"/>
        <v>6239</v>
      </c>
      <c r="H18" s="36">
        <f t="shared" si="2"/>
        <v>1744</v>
      </c>
      <c r="I18" s="36">
        <f t="shared" si="2"/>
        <v>5501</v>
      </c>
      <c r="J18" s="36">
        <f t="shared" si="2"/>
        <v>4757</v>
      </c>
      <c r="K18" s="36">
        <f t="shared" si="2"/>
        <v>744</v>
      </c>
    </row>
    <row r="25" spans="2:11" x14ac:dyDescent="0.2">
      <c r="I25" s="40"/>
    </row>
  </sheetData>
  <phoneticPr fontId="2"/>
  <pageMargins left="0.59055118110236227" right="0.59055118110236227" top="0.98425196850393704" bottom="0.78740157480314965" header="0.51181102362204722" footer="0.51181102362204722"/>
  <pageSetup paperSize="9" scale="145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topLeftCell="A4" zoomScaleNormal="100" workbookViewId="0">
      <selection activeCell="J1" sqref="J1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91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26</v>
      </c>
      <c r="C6" s="34">
        <v>4</v>
      </c>
      <c r="D6" s="35">
        <v>81</v>
      </c>
      <c r="E6" s="35">
        <v>81</v>
      </c>
      <c r="F6" s="42">
        <v>959</v>
      </c>
      <c r="G6" s="35">
        <v>552</v>
      </c>
      <c r="H6" s="43">
        <f>IF(D6="","",D6+F6-E6-G6)</f>
        <v>407</v>
      </c>
      <c r="I6" s="35">
        <v>722</v>
      </c>
      <c r="J6" s="35">
        <v>422</v>
      </c>
      <c r="K6" s="43">
        <f>IF(I6="","",I6-J6)</f>
        <v>300</v>
      </c>
    </row>
    <row r="7" spans="2:11" x14ac:dyDescent="0.2">
      <c r="B7" s="34">
        <v>26</v>
      </c>
      <c r="C7" s="34">
        <v>5</v>
      </c>
      <c r="D7" s="35">
        <v>94</v>
      </c>
      <c r="E7" s="35">
        <v>71</v>
      </c>
      <c r="F7" s="35">
        <v>591</v>
      </c>
      <c r="G7" s="35">
        <v>411</v>
      </c>
      <c r="H7" s="43">
        <f t="shared" ref="H7:H17" si="0">IF(D7="","",D7+F7-E7-G7)</f>
        <v>203</v>
      </c>
      <c r="I7" s="35">
        <v>456</v>
      </c>
      <c r="J7" s="35">
        <v>303</v>
      </c>
      <c r="K7" s="43">
        <f>IF(I7="","",I7-J7)</f>
        <v>153</v>
      </c>
    </row>
    <row r="8" spans="2:11" x14ac:dyDescent="0.2">
      <c r="B8" s="34">
        <v>26</v>
      </c>
      <c r="C8" s="34">
        <v>6</v>
      </c>
      <c r="D8" s="35">
        <v>104</v>
      </c>
      <c r="E8" s="35">
        <v>60</v>
      </c>
      <c r="F8" s="35">
        <v>460</v>
      </c>
      <c r="G8" s="35">
        <v>416</v>
      </c>
      <c r="H8" s="43">
        <f t="shared" si="0"/>
        <v>88</v>
      </c>
      <c r="I8" s="35">
        <v>344</v>
      </c>
      <c r="J8" s="35">
        <v>341</v>
      </c>
      <c r="K8" s="43">
        <f t="shared" ref="K8:K17" si="1">IF(I8="","",I8-J8)</f>
        <v>3</v>
      </c>
    </row>
    <row r="9" spans="2:11" x14ac:dyDescent="0.2">
      <c r="B9" s="34">
        <v>26</v>
      </c>
      <c r="C9" s="34">
        <v>7</v>
      </c>
      <c r="D9" s="35">
        <v>109</v>
      </c>
      <c r="E9" s="35">
        <v>71</v>
      </c>
      <c r="F9" s="35">
        <v>441</v>
      </c>
      <c r="G9" s="35">
        <v>417</v>
      </c>
      <c r="H9" s="43">
        <f t="shared" si="0"/>
        <v>62</v>
      </c>
      <c r="I9" s="35">
        <v>317</v>
      </c>
      <c r="J9" s="35">
        <v>319</v>
      </c>
      <c r="K9" s="43">
        <f t="shared" si="1"/>
        <v>-2</v>
      </c>
    </row>
    <row r="10" spans="2:11" x14ac:dyDescent="0.2">
      <c r="B10" s="34">
        <v>26</v>
      </c>
      <c r="C10" s="34">
        <v>8</v>
      </c>
      <c r="D10" s="35">
        <v>94</v>
      </c>
      <c r="E10" s="35">
        <v>55</v>
      </c>
      <c r="F10" s="35">
        <v>457</v>
      </c>
      <c r="G10" s="35">
        <v>370</v>
      </c>
      <c r="H10" s="43">
        <f t="shared" si="0"/>
        <v>126</v>
      </c>
      <c r="I10" s="35">
        <v>347</v>
      </c>
      <c r="J10" s="35">
        <v>264</v>
      </c>
      <c r="K10" s="43">
        <f t="shared" si="1"/>
        <v>83</v>
      </c>
    </row>
    <row r="11" spans="2:11" x14ac:dyDescent="0.2">
      <c r="B11" s="34">
        <v>26</v>
      </c>
      <c r="C11" s="34">
        <v>9</v>
      </c>
      <c r="D11" s="35">
        <v>123</v>
      </c>
      <c r="E11" s="35">
        <v>69</v>
      </c>
      <c r="F11" s="35">
        <v>437</v>
      </c>
      <c r="G11" s="35">
        <v>421</v>
      </c>
      <c r="H11" s="43">
        <f t="shared" si="0"/>
        <v>70</v>
      </c>
      <c r="I11" s="35">
        <v>343</v>
      </c>
      <c r="J11" s="35">
        <v>333</v>
      </c>
      <c r="K11" s="43">
        <f t="shared" si="1"/>
        <v>10</v>
      </c>
    </row>
    <row r="12" spans="2:11" x14ac:dyDescent="0.2">
      <c r="B12" s="34">
        <v>26</v>
      </c>
      <c r="C12" s="34">
        <v>10</v>
      </c>
      <c r="D12" s="35">
        <v>133</v>
      </c>
      <c r="E12" s="35">
        <v>56</v>
      </c>
      <c r="F12" s="35">
        <v>613</v>
      </c>
      <c r="G12" s="35">
        <v>450</v>
      </c>
      <c r="H12" s="43">
        <f t="shared" si="0"/>
        <v>240</v>
      </c>
      <c r="I12" s="35">
        <v>431</v>
      </c>
      <c r="J12" s="35">
        <v>354</v>
      </c>
      <c r="K12" s="43">
        <f t="shared" si="1"/>
        <v>77</v>
      </c>
    </row>
    <row r="13" spans="2:11" x14ac:dyDescent="0.2">
      <c r="B13" s="34">
        <v>26</v>
      </c>
      <c r="C13" s="34">
        <v>11</v>
      </c>
      <c r="D13" s="35">
        <v>99</v>
      </c>
      <c r="E13" s="35">
        <v>63</v>
      </c>
      <c r="F13" s="35">
        <v>350</v>
      </c>
      <c r="G13" s="35">
        <v>345</v>
      </c>
      <c r="H13" s="43">
        <f t="shared" si="0"/>
        <v>41</v>
      </c>
      <c r="I13" s="35">
        <v>275</v>
      </c>
      <c r="J13" s="35">
        <v>272</v>
      </c>
      <c r="K13" s="43">
        <f t="shared" si="1"/>
        <v>3</v>
      </c>
    </row>
    <row r="14" spans="2:11" x14ac:dyDescent="0.2">
      <c r="B14" s="34">
        <v>26</v>
      </c>
      <c r="C14" s="34">
        <v>12</v>
      </c>
      <c r="D14" s="35">
        <v>97</v>
      </c>
      <c r="E14" s="35">
        <v>64</v>
      </c>
      <c r="F14" s="35">
        <v>397</v>
      </c>
      <c r="G14" s="35">
        <v>455</v>
      </c>
      <c r="H14" s="43">
        <f t="shared" si="0"/>
        <v>-25</v>
      </c>
      <c r="I14" s="35">
        <v>292</v>
      </c>
      <c r="J14" s="35">
        <v>332</v>
      </c>
      <c r="K14" s="43">
        <f t="shared" si="1"/>
        <v>-40</v>
      </c>
    </row>
    <row r="15" spans="2:11" x14ac:dyDescent="0.2">
      <c r="B15" s="34">
        <v>27</v>
      </c>
      <c r="C15" s="34">
        <v>1</v>
      </c>
      <c r="D15" s="35">
        <v>116</v>
      </c>
      <c r="E15" s="35">
        <v>100</v>
      </c>
      <c r="F15" s="35">
        <v>450</v>
      </c>
      <c r="G15" s="35">
        <v>414</v>
      </c>
      <c r="H15" s="43">
        <f t="shared" si="0"/>
        <v>52</v>
      </c>
      <c r="I15" s="35">
        <v>331</v>
      </c>
      <c r="J15" s="35">
        <v>335</v>
      </c>
      <c r="K15" s="43">
        <f t="shared" si="1"/>
        <v>-4</v>
      </c>
    </row>
    <row r="16" spans="2:11" x14ac:dyDescent="0.2">
      <c r="B16" s="34">
        <v>27</v>
      </c>
      <c r="C16" s="34">
        <v>2</v>
      </c>
      <c r="D16" s="35">
        <v>109</v>
      </c>
      <c r="E16" s="35">
        <v>90</v>
      </c>
      <c r="F16" s="35">
        <v>464</v>
      </c>
      <c r="G16" s="35">
        <v>608</v>
      </c>
      <c r="H16" s="43">
        <f t="shared" si="0"/>
        <v>-125</v>
      </c>
      <c r="I16" s="35">
        <v>317</v>
      </c>
      <c r="J16" s="35">
        <v>475</v>
      </c>
      <c r="K16" s="43">
        <f t="shared" si="1"/>
        <v>-158</v>
      </c>
    </row>
    <row r="17" spans="2:11" x14ac:dyDescent="0.2">
      <c r="B17" s="34">
        <v>27</v>
      </c>
      <c r="C17" s="34">
        <v>3</v>
      </c>
      <c r="D17" s="35">
        <v>103</v>
      </c>
      <c r="E17" s="35">
        <v>81</v>
      </c>
      <c r="F17" s="42">
        <f>1410+54</f>
        <v>1464</v>
      </c>
      <c r="G17" s="36">
        <f>1172+31+343+13</f>
        <v>1559</v>
      </c>
      <c r="H17" s="43">
        <f t="shared" si="0"/>
        <v>-73</v>
      </c>
      <c r="I17" s="36">
        <f>987+30</f>
        <v>1017</v>
      </c>
      <c r="J17" s="36">
        <f>921+21+236+11</f>
        <v>1189</v>
      </c>
      <c r="K17" s="43">
        <f t="shared" si="1"/>
        <v>-172</v>
      </c>
    </row>
    <row r="18" spans="2:11" x14ac:dyDescent="0.2">
      <c r="B18" s="34"/>
      <c r="C18" s="34" t="s">
        <v>72</v>
      </c>
      <c r="D18" s="36">
        <f t="shared" ref="D18:K18" si="2">SUM(D6:D17)</f>
        <v>1262</v>
      </c>
      <c r="E18" s="36">
        <f t="shared" si="2"/>
        <v>861</v>
      </c>
      <c r="F18" s="36">
        <f t="shared" si="2"/>
        <v>7083</v>
      </c>
      <c r="G18" s="36">
        <f t="shared" si="2"/>
        <v>6418</v>
      </c>
      <c r="H18" s="36">
        <f t="shared" si="2"/>
        <v>1066</v>
      </c>
      <c r="I18" s="36">
        <f t="shared" si="2"/>
        <v>5192</v>
      </c>
      <c r="J18" s="36">
        <f t="shared" si="2"/>
        <v>4939</v>
      </c>
      <c r="K18" s="36">
        <f t="shared" si="2"/>
        <v>253</v>
      </c>
    </row>
    <row r="25" spans="2:11" x14ac:dyDescent="0.2">
      <c r="I25" s="40"/>
    </row>
  </sheetData>
  <phoneticPr fontId="2"/>
  <pageMargins left="0.59055118110236227" right="0.59055118110236227" top="0.98425196850393704" bottom="0.78740157480314965" header="0.51181102362204722" footer="0.51181102362204722"/>
  <pageSetup paperSize="9" scale="145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Normal="100" workbookViewId="0">
      <selection activeCell="I11" sqref="I11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92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27</v>
      </c>
      <c r="C6" s="34">
        <v>4</v>
      </c>
      <c r="D6" s="35">
        <v>101</v>
      </c>
      <c r="E6" s="35">
        <v>76</v>
      </c>
      <c r="F6" s="42">
        <v>1017</v>
      </c>
      <c r="G6" s="35">
        <v>649</v>
      </c>
      <c r="H6" s="43">
        <f>IF(D6="","",D6+F6-E6-G6)</f>
        <v>393</v>
      </c>
      <c r="I6" s="35">
        <v>728</v>
      </c>
      <c r="J6" s="35">
        <v>506</v>
      </c>
      <c r="K6" s="43">
        <f>IF(I6="","",I6-J6)</f>
        <v>222</v>
      </c>
    </row>
    <row r="7" spans="2:11" x14ac:dyDescent="0.2">
      <c r="B7" s="34">
        <v>27</v>
      </c>
      <c r="C7" s="34">
        <v>5</v>
      </c>
      <c r="D7" s="35">
        <v>115</v>
      </c>
      <c r="E7" s="35">
        <v>65</v>
      </c>
      <c r="F7" s="35">
        <f>446+21</f>
        <v>467</v>
      </c>
      <c r="G7" s="35">
        <f>199+13+158+8</f>
        <v>378</v>
      </c>
      <c r="H7" s="43">
        <f t="shared" ref="H7:H17" si="0">IF(D7="","",D7+F7-E7-G7)</f>
        <v>139</v>
      </c>
      <c r="I7" s="35">
        <f>348+12</f>
        <v>360</v>
      </c>
      <c r="J7" s="35">
        <f>167+9+112+6</f>
        <v>294</v>
      </c>
      <c r="K7" s="43">
        <f>IF(I7="","",I7-J7)</f>
        <v>66</v>
      </c>
    </row>
    <row r="8" spans="2:11" x14ac:dyDescent="0.2">
      <c r="B8" s="34">
        <v>27</v>
      </c>
      <c r="C8" s="34">
        <v>6</v>
      </c>
      <c r="D8" s="35">
        <v>99</v>
      </c>
      <c r="E8" s="35">
        <v>68</v>
      </c>
      <c r="F8" s="35">
        <v>556</v>
      </c>
      <c r="G8" s="35">
        <v>345</v>
      </c>
      <c r="H8" s="43">
        <f t="shared" si="0"/>
        <v>242</v>
      </c>
      <c r="I8" s="35">
        <v>452</v>
      </c>
      <c r="J8" s="35">
        <v>288</v>
      </c>
      <c r="K8" s="43">
        <f t="shared" ref="K8:K17" si="1">IF(I8="","",I8-J8)</f>
        <v>164</v>
      </c>
    </row>
    <row r="9" spans="2:11" x14ac:dyDescent="0.2">
      <c r="B9" s="34">
        <v>27</v>
      </c>
      <c r="C9" s="34">
        <v>7</v>
      </c>
      <c r="D9" s="35">
        <v>118</v>
      </c>
      <c r="E9" s="35">
        <v>58</v>
      </c>
      <c r="F9" s="35">
        <v>613</v>
      </c>
      <c r="G9" s="35">
        <v>467</v>
      </c>
      <c r="H9" s="43">
        <f t="shared" si="0"/>
        <v>206</v>
      </c>
      <c r="I9" s="35">
        <v>435</v>
      </c>
      <c r="J9" s="35">
        <v>350</v>
      </c>
      <c r="K9" s="43">
        <f t="shared" si="1"/>
        <v>85</v>
      </c>
    </row>
    <row r="10" spans="2:11" x14ac:dyDescent="0.2">
      <c r="B10" s="34">
        <v>27</v>
      </c>
      <c r="C10" s="34">
        <v>8</v>
      </c>
      <c r="D10" s="35">
        <v>106</v>
      </c>
      <c r="E10" s="35">
        <v>71</v>
      </c>
      <c r="F10" s="35">
        <v>671</v>
      </c>
      <c r="G10" s="35">
        <v>473</v>
      </c>
      <c r="H10" s="43">
        <f t="shared" si="0"/>
        <v>233</v>
      </c>
      <c r="I10" s="35">
        <v>465</v>
      </c>
      <c r="J10" s="35">
        <v>361</v>
      </c>
      <c r="K10" s="43">
        <f t="shared" si="1"/>
        <v>104</v>
      </c>
    </row>
    <row r="11" spans="2:11" x14ac:dyDescent="0.2">
      <c r="B11" s="34">
        <v>27</v>
      </c>
      <c r="C11" s="34">
        <v>9</v>
      </c>
      <c r="D11" s="35">
        <v>111</v>
      </c>
      <c r="E11" s="35">
        <v>68</v>
      </c>
      <c r="F11" s="35">
        <v>582</v>
      </c>
      <c r="G11" s="35">
        <v>522</v>
      </c>
      <c r="H11" s="43">
        <f t="shared" si="0"/>
        <v>103</v>
      </c>
      <c r="I11" s="35">
        <v>444</v>
      </c>
      <c r="J11" s="35">
        <v>403</v>
      </c>
      <c r="K11" s="43">
        <f t="shared" si="1"/>
        <v>41</v>
      </c>
    </row>
    <row r="12" spans="2:11" x14ac:dyDescent="0.2">
      <c r="B12" s="34">
        <v>27</v>
      </c>
      <c r="C12" s="34">
        <v>10</v>
      </c>
      <c r="D12" s="35">
        <v>119</v>
      </c>
      <c r="E12" s="35">
        <v>62</v>
      </c>
      <c r="F12" s="35">
        <v>505</v>
      </c>
      <c r="G12" s="35">
        <v>445</v>
      </c>
      <c r="H12" s="43">
        <f t="shared" si="0"/>
        <v>117</v>
      </c>
      <c r="I12" s="35">
        <v>404</v>
      </c>
      <c r="J12" s="35">
        <v>353</v>
      </c>
      <c r="K12" s="43">
        <f t="shared" si="1"/>
        <v>51</v>
      </c>
    </row>
    <row r="13" spans="2:11" x14ac:dyDescent="0.2">
      <c r="B13" s="34">
        <v>27</v>
      </c>
      <c r="C13" s="34">
        <v>11</v>
      </c>
      <c r="D13" s="35">
        <v>101</v>
      </c>
      <c r="E13" s="35">
        <v>59</v>
      </c>
      <c r="F13" s="35">
        <v>452</v>
      </c>
      <c r="G13" s="35">
        <v>378</v>
      </c>
      <c r="H13" s="43">
        <f t="shared" si="0"/>
        <v>116</v>
      </c>
      <c r="I13" s="35">
        <v>354</v>
      </c>
      <c r="J13" s="35">
        <v>319</v>
      </c>
      <c r="K13" s="43">
        <f t="shared" si="1"/>
        <v>35</v>
      </c>
    </row>
    <row r="14" spans="2:11" x14ac:dyDescent="0.2">
      <c r="B14" s="34">
        <v>27</v>
      </c>
      <c r="C14" s="34">
        <v>12</v>
      </c>
      <c r="D14" s="35">
        <v>112</v>
      </c>
      <c r="E14" s="35">
        <v>72</v>
      </c>
      <c r="F14" s="35">
        <v>494</v>
      </c>
      <c r="G14" s="35">
        <v>425</v>
      </c>
      <c r="H14" s="43">
        <f t="shared" si="0"/>
        <v>109</v>
      </c>
      <c r="I14" s="35">
        <v>390</v>
      </c>
      <c r="J14" s="35">
        <v>320</v>
      </c>
      <c r="K14" s="43">
        <f t="shared" si="1"/>
        <v>70</v>
      </c>
    </row>
    <row r="15" spans="2:11" x14ac:dyDescent="0.2">
      <c r="B15" s="34">
        <v>28</v>
      </c>
      <c r="C15" s="34">
        <v>1</v>
      </c>
      <c r="D15" s="35">
        <v>103</v>
      </c>
      <c r="E15" s="35">
        <v>72</v>
      </c>
      <c r="F15" s="35">
        <v>385</v>
      </c>
      <c r="G15" s="35">
        <v>339</v>
      </c>
      <c r="H15" s="43">
        <f t="shared" si="0"/>
        <v>77</v>
      </c>
      <c r="I15" s="35">
        <v>325</v>
      </c>
      <c r="J15" s="35">
        <v>271</v>
      </c>
      <c r="K15" s="43">
        <f t="shared" si="1"/>
        <v>54</v>
      </c>
    </row>
    <row r="16" spans="2:11" x14ac:dyDescent="0.2">
      <c r="B16" s="34">
        <v>28</v>
      </c>
      <c r="C16" s="34">
        <v>2</v>
      </c>
      <c r="D16" s="35">
        <v>104</v>
      </c>
      <c r="E16" s="35">
        <v>88</v>
      </c>
      <c r="F16" s="35">
        <v>470</v>
      </c>
      <c r="G16" s="35">
        <v>547</v>
      </c>
      <c r="H16" s="43">
        <f t="shared" si="0"/>
        <v>-61</v>
      </c>
      <c r="I16" s="35">
        <v>378</v>
      </c>
      <c r="J16" s="35">
        <v>412</v>
      </c>
      <c r="K16" s="43">
        <f t="shared" si="1"/>
        <v>-34</v>
      </c>
    </row>
    <row r="17" spans="2:11" x14ac:dyDescent="0.2">
      <c r="B17" s="34">
        <v>28</v>
      </c>
      <c r="C17" s="34">
        <v>3</v>
      </c>
      <c r="D17" s="35">
        <v>120</v>
      </c>
      <c r="E17" s="35">
        <v>65</v>
      </c>
      <c r="F17" s="42">
        <v>1366</v>
      </c>
      <c r="G17" s="36">
        <v>1456</v>
      </c>
      <c r="H17" s="43">
        <f t="shared" si="0"/>
        <v>-35</v>
      </c>
      <c r="I17" s="36">
        <v>992</v>
      </c>
      <c r="J17" s="36">
        <v>1098</v>
      </c>
      <c r="K17" s="43">
        <f t="shared" si="1"/>
        <v>-106</v>
      </c>
    </row>
    <row r="18" spans="2:11" x14ac:dyDescent="0.2">
      <c r="B18" s="34"/>
      <c r="C18" s="34" t="s">
        <v>72</v>
      </c>
      <c r="D18" s="36">
        <f t="shared" ref="D18:K18" si="2">SUM(D6:D17)</f>
        <v>1309</v>
      </c>
      <c r="E18" s="36">
        <f t="shared" si="2"/>
        <v>824</v>
      </c>
      <c r="F18" s="36">
        <f t="shared" si="2"/>
        <v>7578</v>
      </c>
      <c r="G18" s="36">
        <f t="shared" si="2"/>
        <v>6424</v>
      </c>
      <c r="H18" s="36">
        <f t="shared" si="2"/>
        <v>1639</v>
      </c>
      <c r="I18" s="36">
        <f t="shared" si="2"/>
        <v>5727</v>
      </c>
      <c r="J18" s="36">
        <f t="shared" si="2"/>
        <v>4975</v>
      </c>
      <c r="K18" s="36">
        <f t="shared" si="2"/>
        <v>752</v>
      </c>
    </row>
    <row r="25" spans="2:11" x14ac:dyDescent="0.2">
      <c r="I25" s="40"/>
    </row>
  </sheetData>
  <phoneticPr fontId="2"/>
  <pageMargins left="0.59055118110236227" right="0.59055118110236227" top="0.98425196850393704" bottom="0.78740157480314965" header="0.51181102362204722" footer="0.51181102362204722"/>
  <pageSetup paperSize="9" scale="14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Normal="100" workbookViewId="0">
      <selection activeCell="L19" sqref="L19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93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28</v>
      </c>
      <c r="C6" s="34">
        <v>4</v>
      </c>
      <c r="D6" s="35">
        <v>84</v>
      </c>
      <c r="E6" s="35">
        <v>74</v>
      </c>
      <c r="F6" s="42">
        <v>825</v>
      </c>
      <c r="G6" s="35">
        <v>585</v>
      </c>
      <c r="H6" s="43">
        <f>IF(D6="","",D6+F6-E6-G6)</f>
        <v>250</v>
      </c>
      <c r="I6" s="35">
        <v>625</v>
      </c>
      <c r="J6" s="35">
        <v>439</v>
      </c>
      <c r="K6" s="43">
        <f>IF(I6="","",I6-J6)</f>
        <v>186</v>
      </c>
    </row>
    <row r="7" spans="2:11" x14ac:dyDescent="0.2">
      <c r="B7" s="34">
        <v>28</v>
      </c>
      <c r="C7" s="34">
        <v>5</v>
      </c>
      <c r="D7" s="35">
        <v>104</v>
      </c>
      <c r="E7" s="35">
        <v>68</v>
      </c>
      <c r="F7" s="35">
        <v>544</v>
      </c>
      <c r="G7" s="35">
        <v>406</v>
      </c>
      <c r="H7" s="43">
        <f t="shared" ref="H7:H17" si="0">IF(D7="","",D7+F7-E7-G7)</f>
        <v>174</v>
      </c>
      <c r="I7" s="35">
        <v>426</v>
      </c>
      <c r="J7" s="35">
        <v>360</v>
      </c>
      <c r="K7" s="43">
        <f>IF(I7="","",I7-J7)</f>
        <v>66</v>
      </c>
    </row>
    <row r="8" spans="2:11" x14ac:dyDescent="0.2">
      <c r="B8" s="34">
        <v>28</v>
      </c>
      <c r="C8" s="34">
        <v>6</v>
      </c>
      <c r="D8" s="35">
        <v>101</v>
      </c>
      <c r="E8" s="35">
        <v>49</v>
      </c>
      <c r="F8" s="35">
        <v>506</v>
      </c>
      <c r="G8" s="35">
        <v>437</v>
      </c>
      <c r="H8" s="43">
        <f t="shared" si="0"/>
        <v>121</v>
      </c>
      <c r="I8" s="35">
        <v>397</v>
      </c>
      <c r="J8" s="35">
        <v>352</v>
      </c>
      <c r="K8" s="43">
        <f t="shared" ref="K8:K17" si="1">IF(I8="","",I8-J8)</f>
        <v>45</v>
      </c>
    </row>
    <row r="9" spans="2:11" x14ac:dyDescent="0.2">
      <c r="B9" s="34">
        <v>28</v>
      </c>
      <c r="C9" s="34">
        <v>7</v>
      </c>
      <c r="D9" s="35">
        <v>123</v>
      </c>
      <c r="E9" s="35">
        <v>69</v>
      </c>
      <c r="F9" s="35">
        <v>475</v>
      </c>
      <c r="G9" s="35">
        <v>386</v>
      </c>
      <c r="H9" s="43">
        <f t="shared" si="0"/>
        <v>143</v>
      </c>
      <c r="I9" s="35">
        <v>374</v>
      </c>
      <c r="J9" s="35">
        <v>283</v>
      </c>
      <c r="K9" s="43">
        <f t="shared" si="1"/>
        <v>91</v>
      </c>
    </row>
    <row r="10" spans="2:11" x14ac:dyDescent="0.2">
      <c r="B10" s="34">
        <v>28</v>
      </c>
      <c r="C10" s="34">
        <v>8</v>
      </c>
      <c r="D10" s="35">
        <v>108</v>
      </c>
      <c r="E10" s="35">
        <v>81</v>
      </c>
      <c r="F10" s="35">
        <v>514</v>
      </c>
      <c r="G10" s="35">
        <v>415</v>
      </c>
      <c r="H10" s="43">
        <f t="shared" si="0"/>
        <v>126</v>
      </c>
      <c r="I10" s="35">
        <v>387</v>
      </c>
      <c r="J10" s="35">
        <v>321</v>
      </c>
      <c r="K10" s="43">
        <f t="shared" si="1"/>
        <v>66</v>
      </c>
    </row>
    <row r="11" spans="2:11" x14ac:dyDescent="0.2">
      <c r="B11" s="34">
        <v>28</v>
      </c>
      <c r="C11" s="34">
        <v>9</v>
      </c>
      <c r="D11" s="35">
        <v>109</v>
      </c>
      <c r="E11" s="35">
        <v>80</v>
      </c>
      <c r="F11" s="35">
        <v>483</v>
      </c>
      <c r="G11" s="35">
        <v>481</v>
      </c>
      <c r="H11" s="43">
        <f t="shared" si="0"/>
        <v>31</v>
      </c>
      <c r="I11" s="35">
        <v>381</v>
      </c>
      <c r="J11" s="35">
        <v>389</v>
      </c>
      <c r="K11" s="43">
        <f t="shared" si="1"/>
        <v>-8</v>
      </c>
    </row>
    <row r="12" spans="2:11" x14ac:dyDescent="0.2">
      <c r="B12" s="34">
        <v>28</v>
      </c>
      <c r="C12" s="34">
        <v>10</v>
      </c>
      <c r="D12" s="35">
        <v>109</v>
      </c>
      <c r="E12" s="35">
        <v>83</v>
      </c>
      <c r="F12" s="35">
        <v>465</v>
      </c>
      <c r="G12" s="35">
        <v>370</v>
      </c>
      <c r="H12" s="43">
        <f t="shared" si="0"/>
        <v>121</v>
      </c>
      <c r="I12" s="35">
        <v>355</v>
      </c>
      <c r="J12" s="35">
        <v>276</v>
      </c>
      <c r="K12" s="43">
        <f t="shared" si="1"/>
        <v>79</v>
      </c>
    </row>
    <row r="13" spans="2:11" x14ac:dyDescent="0.2">
      <c r="B13" s="34">
        <v>28</v>
      </c>
      <c r="C13" s="34">
        <v>11</v>
      </c>
      <c r="D13" s="35">
        <v>92</v>
      </c>
      <c r="E13" s="35">
        <v>72</v>
      </c>
      <c r="F13" s="35">
        <v>411</v>
      </c>
      <c r="G13" s="35">
        <v>333</v>
      </c>
      <c r="H13" s="43">
        <f t="shared" si="0"/>
        <v>98</v>
      </c>
      <c r="I13" s="35">
        <v>315</v>
      </c>
      <c r="J13" s="35">
        <v>252</v>
      </c>
      <c r="K13" s="43">
        <f t="shared" si="1"/>
        <v>63</v>
      </c>
    </row>
    <row r="14" spans="2:11" x14ac:dyDescent="0.2">
      <c r="B14" s="34">
        <v>28</v>
      </c>
      <c r="C14" s="34">
        <v>12</v>
      </c>
      <c r="D14" s="35">
        <v>102</v>
      </c>
      <c r="E14" s="35">
        <v>66</v>
      </c>
      <c r="F14" s="35">
        <v>504</v>
      </c>
      <c r="G14" s="35">
        <v>396</v>
      </c>
      <c r="H14" s="43">
        <f t="shared" si="0"/>
        <v>144</v>
      </c>
      <c r="I14" s="35">
        <v>371</v>
      </c>
      <c r="J14" s="35">
        <v>298</v>
      </c>
      <c r="K14" s="43">
        <f t="shared" si="1"/>
        <v>73</v>
      </c>
    </row>
    <row r="15" spans="2:11" x14ac:dyDescent="0.2">
      <c r="B15" s="34">
        <v>29</v>
      </c>
      <c r="C15" s="34">
        <v>1</v>
      </c>
      <c r="D15" s="35">
        <v>107</v>
      </c>
      <c r="E15" s="35">
        <v>90</v>
      </c>
      <c r="F15" s="35">
        <v>416</v>
      </c>
      <c r="G15" s="35">
        <v>366</v>
      </c>
      <c r="H15" s="43">
        <f t="shared" si="0"/>
        <v>67</v>
      </c>
      <c r="I15" s="35">
        <v>335</v>
      </c>
      <c r="J15" s="35">
        <v>287</v>
      </c>
      <c r="K15" s="43">
        <f t="shared" si="1"/>
        <v>48</v>
      </c>
    </row>
    <row r="16" spans="2:11" x14ac:dyDescent="0.2">
      <c r="B16" s="34">
        <v>29</v>
      </c>
      <c r="C16" s="34">
        <v>2</v>
      </c>
      <c r="D16" s="35">
        <v>81</v>
      </c>
      <c r="E16" s="35">
        <v>68</v>
      </c>
      <c r="F16" s="35">
        <v>454</v>
      </c>
      <c r="G16" s="35">
        <v>465</v>
      </c>
      <c r="H16" s="43">
        <f t="shared" si="0"/>
        <v>2</v>
      </c>
      <c r="I16" s="35">
        <v>336</v>
      </c>
      <c r="J16" s="35">
        <v>370</v>
      </c>
      <c r="K16" s="43">
        <f t="shared" si="1"/>
        <v>-34</v>
      </c>
    </row>
    <row r="17" spans="2:11" x14ac:dyDescent="0.2">
      <c r="B17" s="34">
        <v>29</v>
      </c>
      <c r="C17" s="34">
        <v>3</v>
      </c>
      <c r="D17" s="35">
        <v>96</v>
      </c>
      <c r="E17" s="35">
        <v>77</v>
      </c>
      <c r="F17" s="42">
        <v>1408</v>
      </c>
      <c r="G17" s="36">
        <v>1378</v>
      </c>
      <c r="H17" s="43">
        <f t="shared" si="0"/>
        <v>49</v>
      </c>
      <c r="I17" s="36">
        <v>1032</v>
      </c>
      <c r="J17" s="36">
        <v>1044</v>
      </c>
      <c r="K17" s="43">
        <f t="shared" si="1"/>
        <v>-12</v>
      </c>
    </row>
    <row r="18" spans="2:11" x14ac:dyDescent="0.2">
      <c r="B18" s="34"/>
      <c r="C18" s="34" t="s">
        <v>72</v>
      </c>
      <c r="D18" s="36">
        <f t="shared" ref="D18:K18" si="2">SUM(D6:D17)</f>
        <v>1216</v>
      </c>
      <c r="E18" s="36">
        <f t="shared" si="2"/>
        <v>877</v>
      </c>
      <c r="F18" s="36">
        <f t="shared" si="2"/>
        <v>7005</v>
      </c>
      <c r="G18" s="36">
        <f t="shared" si="2"/>
        <v>6018</v>
      </c>
      <c r="H18" s="36">
        <f t="shared" si="2"/>
        <v>1326</v>
      </c>
      <c r="I18" s="36">
        <f t="shared" si="2"/>
        <v>5334</v>
      </c>
      <c r="J18" s="36">
        <f t="shared" si="2"/>
        <v>4671</v>
      </c>
      <c r="K18" s="36">
        <f t="shared" si="2"/>
        <v>663</v>
      </c>
    </row>
    <row r="25" spans="2:11" x14ac:dyDescent="0.2">
      <c r="I25" s="40"/>
    </row>
  </sheetData>
  <phoneticPr fontId="2"/>
  <pageMargins left="0.59055118110236227" right="0.59055118110236227" top="0.98425196850393704" bottom="0.78740157480314965" header="0.51181102362204722" footer="0.51181102362204722"/>
  <pageSetup paperSize="9" scale="145" fitToWidth="4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topLeftCell="A4" zoomScale="130" zoomScaleNormal="130" workbookViewId="0">
      <selection activeCell="K17" sqref="K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94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29</v>
      </c>
      <c r="C6" s="34">
        <v>4</v>
      </c>
      <c r="D6" s="35">
        <v>101</v>
      </c>
      <c r="E6" s="35">
        <v>62</v>
      </c>
      <c r="F6" s="42">
        <v>917</v>
      </c>
      <c r="G6" s="35">
        <v>555</v>
      </c>
      <c r="H6" s="43">
        <f>IF(D6="","",D6+F6-E6-G6)</f>
        <v>401</v>
      </c>
      <c r="I6" s="35">
        <v>700</v>
      </c>
      <c r="J6" s="35">
        <v>439</v>
      </c>
      <c r="K6" s="43">
        <f>IF(I6="","",I6-J6)</f>
        <v>261</v>
      </c>
    </row>
    <row r="7" spans="2:11" x14ac:dyDescent="0.2">
      <c r="B7" s="34">
        <v>29</v>
      </c>
      <c r="C7" s="34">
        <v>5</v>
      </c>
      <c r="D7" s="35">
        <v>107</v>
      </c>
      <c r="E7" s="35">
        <v>69</v>
      </c>
      <c r="F7" s="35">
        <v>541</v>
      </c>
      <c r="G7" s="35">
        <v>424</v>
      </c>
      <c r="H7" s="43">
        <f t="shared" ref="H7:H17" si="0">IF(D7="","",D7+F7-E7-G7)</f>
        <v>155</v>
      </c>
      <c r="I7" s="35">
        <v>411</v>
      </c>
      <c r="J7" s="35">
        <v>352</v>
      </c>
      <c r="K7" s="43">
        <f>IF(I7="","",I7-J7)</f>
        <v>59</v>
      </c>
    </row>
    <row r="8" spans="2:11" x14ac:dyDescent="0.2">
      <c r="B8" s="34">
        <v>29</v>
      </c>
      <c r="C8" s="34">
        <v>6</v>
      </c>
      <c r="D8" s="35">
        <v>107</v>
      </c>
      <c r="E8" s="35">
        <v>80</v>
      </c>
      <c r="F8" s="35">
        <v>479</v>
      </c>
      <c r="G8" s="35">
        <v>395</v>
      </c>
      <c r="H8" s="43">
        <f t="shared" si="0"/>
        <v>111</v>
      </c>
      <c r="I8" s="35">
        <v>391</v>
      </c>
      <c r="J8" s="35">
        <v>319</v>
      </c>
      <c r="K8" s="43">
        <f t="shared" ref="K8:K17" si="1">IF(I8="","",I8-J8)</f>
        <v>72</v>
      </c>
    </row>
    <row r="9" spans="2:11" x14ac:dyDescent="0.2">
      <c r="B9" s="34">
        <v>29</v>
      </c>
      <c r="C9" s="34">
        <v>7</v>
      </c>
      <c r="D9" s="35">
        <v>106</v>
      </c>
      <c r="E9" s="35">
        <v>74</v>
      </c>
      <c r="F9" s="35">
        <v>475</v>
      </c>
      <c r="G9" s="35">
        <v>453</v>
      </c>
      <c r="H9" s="43">
        <f t="shared" si="0"/>
        <v>54</v>
      </c>
      <c r="I9" s="35">
        <v>354</v>
      </c>
      <c r="J9" s="35">
        <v>342</v>
      </c>
      <c r="K9" s="43">
        <f t="shared" si="1"/>
        <v>12</v>
      </c>
    </row>
    <row r="10" spans="2:11" x14ac:dyDescent="0.2">
      <c r="B10" s="34">
        <v>29</v>
      </c>
      <c r="C10" s="34">
        <v>8</v>
      </c>
      <c r="D10" s="35">
        <v>111</v>
      </c>
      <c r="E10" s="35">
        <v>72</v>
      </c>
      <c r="F10" s="35">
        <v>535</v>
      </c>
      <c r="G10" s="35">
        <v>360</v>
      </c>
      <c r="H10" s="43">
        <f t="shared" si="0"/>
        <v>214</v>
      </c>
      <c r="I10" s="35">
        <v>418</v>
      </c>
      <c r="J10" s="35">
        <v>308</v>
      </c>
      <c r="K10" s="43">
        <f t="shared" si="1"/>
        <v>110</v>
      </c>
    </row>
    <row r="11" spans="2:11" x14ac:dyDescent="0.2">
      <c r="B11" s="34">
        <v>29</v>
      </c>
      <c r="C11" s="34">
        <v>9</v>
      </c>
      <c r="D11" s="35">
        <v>88</v>
      </c>
      <c r="E11" s="35">
        <v>66</v>
      </c>
      <c r="F11" s="35">
        <v>472</v>
      </c>
      <c r="G11" s="35">
        <v>462</v>
      </c>
      <c r="H11" s="43">
        <f t="shared" si="0"/>
        <v>32</v>
      </c>
      <c r="I11" s="35">
        <v>396</v>
      </c>
      <c r="J11" s="35">
        <v>369</v>
      </c>
      <c r="K11" s="43">
        <f t="shared" si="1"/>
        <v>27</v>
      </c>
    </row>
    <row r="12" spans="2:11" x14ac:dyDescent="0.2">
      <c r="B12" s="34">
        <v>29</v>
      </c>
      <c r="C12" s="34">
        <v>10</v>
      </c>
      <c r="D12" s="35">
        <v>100</v>
      </c>
      <c r="E12" s="35">
        <v>98</v>
      </c>
      <c r="F12" s="35">
        <v>506</v>
      </c>
      <c r="G12" s="35">
        <v>388</v>
      </c>
      <c r="H12" s="43">
        <f t="shared" si="0"/>
        <v>120</v>
      </c>
      <c r="I12" s="35">
        <v>393</v>
      </c>
      <c r="J12" s="35">
        <v>315</v>
      </c>
      <c r="K12" s="43">
        <f t="shared" si="1"/>
        <v>78</v>
      </c>
    </row>
    <row r="13" spans="2:11" x14ac:dyDescent="0.2">
      <c r="B13" s="34">
        <v>29</v>
      </c>
      <c r="C13" s="34">
        <v>11</v>
      </c>
      <c r="D13" s="35">
        <v>103</v>
      </c>
      <c r="E13" s="35">
        <v>85</v>
      </c>
      <c r="F13" s="35">
        <v>427</v>
      </c>
      <c r="G13" s="35">
        <v>416</v>
      </c>
      <c r="H13" s="43">
        <f t="shared" si="0"/>
        <v>29</v>
      </c>
      <c r="I13" s="35">
        <v>349</v>
      </c>
      <c r="J13" s="35">
        <v>308</v>
      </c>
      <c r="K13" s="43">
        <f t="shared" si="1"/>
        <v>41</v>
      </c>
    </row>
    <row r="14" spans="2:11" x14ac:dyDescent="0.2">
      <c r="B14" s="34">
        <v>29</v>
      </c>
      <c r="C14" s="34">
        <v>12</v>
      </c>
      <c r="D14" s="35">
        <v>110</v>
      </c>
      <c r="E14" s="35">
        <v>78</v>
      </c>
      <c r="F14" s="35">
        <v>505</v>
      </c>
      <c r="G14" s="35">
        <v>364</v>
      </c>
      <c r="H14" s="43">
        <f t="shared" si="0"/>
        <v>173</v>
      </c>
      <c r="I14" s="35">
        <v>378</v>
      </c>
      <c r="J14" s="35">
        <v>298</v>
      </c>
      <c r="K14" s="43">
        <f t="shared" si="1"/>
        <v>80</v>
      </c>
    </row>
    <row r="15" spans="2:11" x14ac:dyDescent="0.2">
      <c r="B15" s="34">
        <v>30</v>
      </c>
      <c r="C15" s="34">
        <v>1</v>
      </c>
      <c r="D15" s="35">
        <v>98</v>
      </c>
      <c r="E15" s="35">
        <v>88</v>
      </c>
      <c r="F15" s="35">
        <v>445</v>
      </c>
      <c r="G15" s="35">
        <v>399</v>
      </c>
      <c r="H15" s="43">
        <f t="shared" si="0"/>
        <v>56</v>
      </c>
      <c r="I15" s="35">
        <v>345</v>
      </c>
      <c r="J15" s="35">
        <v>315</v>
      </c>
      <c r="K15" s="43">
        <f t="shared" si="1"/>
        <v>30</v>
      </c>
    </row>
    <row r="16" spans="2:11" x14ac:dyDescent="0.2">
      <c r="B16" s="34">
        <v>30</v>
      </c>
      <c r="C16" s="34">
        <v>2</v>
      </c>
      <c r="D16" s="35">
        <v>91</v>
      </c>
      <c r="E16" s="35">
        <v>103</v>
      </c>
      <c r="F16" s="35">
        <v>445</v>
      </c>
      <c r="G16" s="35">
        <v>513</v>
      </c>
      <c r="H16" s="43">
        <f t="shared" si="0"/>
        <v>-80</v>
      </c>
      <c r="I16" s="35">
        <v>335</v>
      </c>
      <c r="J16" s="35">
        <v>416</v>
      </c>
      <c r="K16" s="43">
        <f t="shared" si="1"/>
        <v>-81</v>
      </c>
    </row>
    <row r="17" spans="2:11" x14ac:dyDescent="0.2">
      <c r="B17" s="34">
        <v>30</v>
      </c>
      <c r="C17" s="34">
        <v>3</v>
      </c>
      <c r="D17" s="35">
        <v>111</v>
      </c>
      <c r="E17" s="35">
        <v>74</v>
      </c>
      <c r="F17" s="42">
        <v>1324</v>
      </c>
      <c r="G17" s="36">
        <v>1443</v>
      </c>
      <c r="H17" s="43">
        <f t="shared" si="0"/>
        <v>-82</v>
      </c>
      <c r="I17" s="36">
        <v>971</v>
      </c>
      <c r="J17" s="36">
        <v>1088</v>
      </c>
      <c r="K17" s="43">
        <f t="shared" si="1"/>
        <v>-117</v>
      </c>
    </row>
    <row r="18" spans="2:11" x14ac:dyDescent="0.2">
      <c r="B18" s="34"/>
      <c r="C18" s="34" t="s">
        <v>72</v>
      </c>
      <c r="D18" s="36">
        <f t="shared" ref="D18:K18" si="2">SUM(D6:D17)</f>
        <v>1233</v>
      </c>
      <c r="E18" s="36">
        <f t="shared" si="2"/>
        <v>949</v>
      </c>
      <c r="F18" s="36">
        <f t="shared" si="2"/>
        <v>7071</v>
      </c>
      <c r="G18" s="36">
        <f t="shared" si="2"/>
        <v>6172</v>
      </c>
      <c r="H18" s="36">
        <f t="shared" si="2"/>
        <v>1183</v>
      </c>
      <c r="I18" s="36">
        <f t="shared" si="2"/>
        <v>5441</v>
      </c>
      <c r="J18" s="36">
        <f t="shared" si="2"/>
        <v>4869</v>
      </c>
      <c r="K18" s="36">
        <f t="shared" si="2"/>
        <v>572</v>
      </c>
    </row>
    <row r="25" spans="2:11" x14ac:dyDescent="0.2">
      <c r="I25" s="40"/>
    </row>
  </sheetData>
  <phoneticPr fontId="2"/>
  <pageMargins left="0.23622047244094491" right="0.23622047244094491" top="0.74803149606299213" bottom="0.74803149606299213" header="0.31496062992125984" footer="0.31496062992125984"/>
  <pageSetup paperSize="9" scale="145" fitToWidth="4" fitToHeight="2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topLeftCell="A4" zoomScale="120" zoomScaleNormal="120" workbookViewId="0">
      <selection activeCell="K17" sqref="K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95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30</v>
      </c>
      <c r="C6" s="34">
        <v>4</v>
      </c>
      <c r="D6" s="35">
        <v>87</v>
      </c>
      <c r="E6" s="35">
        <v>75</v>
      </c>
      <c r="F6" s="42">
        <v>931</v>
      </c>
      <c r="G6" s="35">
        <v>558</v>
      </c>
      <c r="H6" s="43">
        <f>IF(D6="","",D6+F6-E6-G6)</f>
        <v>385</v>
      </c>
      <c r="I6" s="35">
        <v>769</v>
      </c>
      <c r="J6" s="35">
        <v>431</v>
      </c>
      <c r="K6" s="43">
        <f>IF(I6="","",I6-J6)</f>
        <v>338</v>
      </c>
    </row>
    <row r="7" spans="2:11" x14ac:dyDescent="0.2">
      <c r="B7" s="34">
        <v>30</v>
      </c>
      <c r="C7" s="34">
        <v>5</v>
      </c>
      <c r="D7" s="35">
        <v>98</v>
      </c>
      <c r="E7" s="35">
        <v>77</v>
      </c>
      <c r="F7" s="35">
        <v>584</v>
      </c>
      <c r="G7" s="35">
        <v>487</v>
      </c>
      <c r="H7" s="43">
        <f t="shared" ref="H7:H17" si="0">IF(D7="","",D7+F7-E7-G7)</f>
        <v>118</v>
      </c>
      <c r="I7" s="35">
        <v>454</v>
      </c>
      <c r="J7" s="35">
        <v>416</v>
      </c>
      <c r="K7" s="43">
        <f>IF(I7="","",I7-J7)</f>
        <v>38</v>
      </c>
    </row>
    <row r="8" spans="2:11" x14ac:dyDescent="0.2">
      <c r="B8" s="34">
        <v>30</v>
      </c>
      <c r="C8" s="34">
        <v>6</v>
      </c>
      <c r="D8" s="35">
        <v>87</v>
      </c>
      <c r="E8" s="35">
        <v>74</v>
      </c>
      <c r="F8" s="35">
        <v>504</v>
      </c>
      <c r="G8" s="35">
        <v>424</v>
      </c>
      <c r="H8" s="43">
        <f t="shared" si="0"/>
        <v>93</v>
      </c>
      <c r="I8" s="35">
        <v>401</v>
      </c>
      <c r="J8" s="35">
        <v>344</v>
      </c>
      <c r="K8" s="43">
        <f t="shared" ref="K8:K17" si="1">IF(I8="","",I8-J8)</f>
        <v>57</v>
      </c>
    </row>
    <row r="9" spans="2:11" x14ac:dyDescent="0.2">
      <c r="B9" s="34">
        <v>30</v>
      </c>
      <c r="C9" s="34">
        <v>7</v>
      </c>
      <c r="D9" s="35">
        <v>101</v>
      </c>
      <c r="E9" s="35">
        <v>71</v>
      </c>
      <c r="F9" s="35">
        <v>509</v>
      </c>
      <c r="G9" s="35">
        <v>471</v>
      </c>
      <c r="H9" s="43">
        <f t="shared" si="0"/>
        <v>68</v>
      </c>
      <c r="I9" s="35">
        <v>391</v>
      </c>
      <c r="J9" s="35">
        <v>338</v>
      </c>
      <c r="K9" s="43">
        <f t="shared" si="1"/>
        <v>53</v>
      </c>
    </row>
    <row r="10" spans="2:11" x14ac:dyDescent="0.2">
      <c r="B10" s="34">
        <v>30</v>
      </c>
      <c r="C10" s="34">
        <v>8</v>
      </c>
      <c r="D10" s="35">
        <v>116</v>
      </c>
      <c r="E10" s="35">
        <v>63</v>
      </c>
      <c r="F10" s="35">
        <v>555</v>
      </c>
      <c r="G10" s="35">
        <v>452</v>
      </c>
      <c r="H10" s="43">
        <f t="shared" si="0"/>
        <v>156</v>
      </c>
      <c r="I10" s="35">
        <v>437</v>
      </c>
      <c r="J10" s="35">
        <v>357</v>
      </c>
      <c r="K10" s="43">
        <f t="shared" si="1"/>
        <v>80</v>
      </c>
    </row>
    <row r="11" spans="2:11" x14ac:dyDescent="0.2">
      <c r="B11" s="34">
        <v>30</v>
      </c>
      <c r="C11" s="34">
        <v>9</v>
      </c>
      <c r="D11" s="35">
        <v>95</v>
      </c>
      <c r="E11" s="35">
        <v>68</v>
      </c>
      <c r="F11" s="35">
        <v>493</v>
      </c>
      <c r="G11" s="35">
        <v>498</v>
      </c>
      <c r="H11" s="43">
        <f t="shared" si="0"/>
        <v>22</v>
      </c>
      <c r="I11" s="35">
        <v>403</v>
      </c>
      <c r="J11" s="35">
        <v>391</v>
      </c>
      <c r="K11" s="43">
        <f t="shared" si="1"/>
        <v>12</v>
      </c>
    </row>
    <row r="12" spans="2:11" x14ac:dyDescent="0.2">
      <c r="B12" s="34">
        <v>30</v>
      </c>
      <c r="C12" s="34">
        <v>10</v>
      </c>
      <c r="D12" s="35">
        <v>102</v>
      </c>
      <c r="E12" s="35">
        <v>66</v>
      </c>
      <c r="F12" s="35">
        <v>537</v>
      </c>
      <c r="G12" s="35">
        <v>429</v>
      </c>
      <c r="H12" s="43">
        <f t="shared" si="0"/>
        <v>144</v>
      </c>
      <c r="I12" s="35">
        <v>418</v>
      </c>
      <c r="J12" s="35">
        <v>336</v>
      </c>
      <c r="K12" s="43">
        <f t="shared" si="1"/>
        <v>82</v>
      </c>
    </row>
    <row r="13" spans="2:11" x14ac:dyDescent="0.2">
      <c r="B13" s="34">
        <v>30</v>
      </c>
      <c r="C13" s="34">
        <v>11</v>
      </c>
      <c r="D13" s="35">
        <v>101</v>
      </c>
      <c r="E13" s="35">
        <v>84</v>
      </c>
      <c r="F13" s="35">
        <v>518</v>
      </c>
      <c r="G13" s="35">
        <v>327</v>
      </c>
      <c r="H13" s="43">
        <f t="shared" si="0"/>
        <v>208</v>
      </c>
      <c r="I13" s="35">
        <v>400</v>
      </c>
      <c r="J13" s="35">
        <v>273</v>
      </c>
      <c r="K13" s="43">
        <f t="shared" si="1"/>
        <v>127</v>
      </c>
    </row>
    <row r="14" spans="2:11" x14ac:dyDescent="0.2">
      <c r="B14" s="34">
        <v>30</v>
      </c>
      <c r="C14" s="34">
        <v>12</v>
      </c>
      <c r="D14" s="35">
        <v>92</v>
      </c>
      <c r="E14" s="35">
        <v>92</v>
      </c>
      <c r="F14" s="35">
        <v>386</v>
      </c>
      <c r="G14" s="35">
        <v>402</v>
      </c>
      <c r="H14" s="43">
        <f t="shared" si="0"/>
        <v>-16</v>
      </c>
      <c r="I14" s="35">
        <v>307</v>
      </c>
      <c r="J14" s="35">
        <v>300</v>
      </c>
      <c r="K14" s="43">
        <f t="shared" si="1"/>
        <v>7</v>
      </c>
    </row>
    <row r="15" spans="2:11" x14ac:dyDescent="0.2">
      <c r="B15" s="34">
        <v>31</v>
      </c>
      <c r="C15" s="34">
        <v>1</v>
      </c>
      <c r="D15" s="35">
        <v>127</v>
      </c>
      <c r="E15" s="35">
        <v>109</v>
      </c>
      <c r="F15" s="35">
        <v>441</v>
      </c>
      <c r="G15" s="35">
        <v>395</v>
      </c>
      <c r="H15" s="43">
        <f t="shared" si="0"/>
        <v>64</v>
      </c>
      <c r="I15" s="35">
        <v>339</v>
      </c>
      <c r="J15" s="35">
        <v>307</v>
      </c>
      <c r="K15" s="43">
        <f t="shared" si="1"/>
        <v>32</v>
      </c>
    </row>
    <row r="16" spans="2:11" x14ac:dyDescent="0.2">
      <c r="B16" s="34">
        <v>31</v>
      </c>
      <c r="C16" s="34">
        <v>2</v>
      </c>
      <c r="D16" s="35">
        <v>79</v>
      </c>
      <c r="E16" s="35">
        <v>79</v>
      </c>
      <c r="F16" s="35">
        <v>518</v>
      </c>
      <c r="G16" s="35">
        <v>490</v>
      </c>
      <c r="H16" s="43">
        <f t="shared" si="0"/>
        <v>28</v>
      </c>
      <c r="I16" s="35">
        <v>412</v>
      </c>
      <c r="J16" s="35">
        <v>409</v>
      </c>
      <c r="K16" s="43">
        <f t="shared" si="1"/>
        <v>3</v>
      </c>
    </row>
    <row r="17" spans="2:11" x14ac:dyDescent="0.2">
      <c r="B17" s="34">
        <v>31</v>
      </c>
      <c r="C17" s="34">
        <v>3</v>
      </c>
      <c r="D17" s="35">
        <v>91</v>
      </c>
      <c r="E17" s="35">
        <v>78</v>
      </c>
      <c r="F17" s="42">
        <v>1374</v>
      </c>
      <c r="G17" s="36">
        <v>1283</v>
      </c>
      <c r="H17" s="43">
        <f t="shared" si="0"/>
        <v>104</v>
      </c>
      <c r="I17" s="36">
        <v>1046</v>
      </c>
      <c r="J17" s="36">
        <v>1002</v>
      </c>
      <c r="K17" s="43">
        <f t="shared" si="1"/>
        <v>44</v>
      </c>
    </row>
    <row r="18" spans="2:11" x14ac:dyDescent="0.2">
      <c r="B18" s="34"/>
      <c r="C18" s="34" t="s">
        <v>72</v>
      </c>
      <c r="D18" s="36">
        <f t="shared" ref="D18:K18" si="2">SUM(D6:D17)</f>
        <v>1176</v>
      </c>
      <c r="E18" s="36">
        <f t="shared" si="2"/>
        <v>936</v>
      </c>
      <c r="F18" s="36">
        <f t="shared" si="2"/>
        <v>7350</v>
      </c>
      <c r="G18" s="36">
        <f t="shared" si="2"/>
        <v>6216</v>
      </c>
      <c r="H18" s="36">
        <f t="shared" si="2"/>
        <v>1374</v>
      </c>
      <c r="I18" s="36">
        <f t="shared" si="2"/>
        <v>5777</v>
      </c>
      <c r="J18" s="36">
        <f t="shared" si="2"/>
        <v>4904</v>
      </c>
      <c r="K18" s="36">
        <f t="shared" si="2"/>
        <v>873</v>
      </c>
    </row>
    <row r="25" spans="2:11" x14ac:dyDescent="0.2">
      <c r="I25" s="40"/>
    </row>
  </sheetData>
  <phoneticPr fontId="2"/>
  <pageMargins left="0.23622047244094491" right="0.23622047244094491" top="0.74803149606299213" bottom="0.74803149606299213" header="0.31496062992125984" footer="0.31496062992125984"/>
  <pageSetup paperSize="9" scale="145" fitToWidth="4" fitToHeight="2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="120" zoomScaleNormal="120" workbookViewId="0">
      <selection activeCell="G24" sqref="G24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97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31</v>
      </c>
      <c r="C6" s="34">
        <v>4</v>
      </c>
      <c r="D6" s="35">
        <v>84</v>
      </c>
      <c r="E6" s="35">
        <v>65</v>
      </c>
      <c r="F6" s="42">
        <v>933</v>
      </c>
      <c r="G6" s="35">
        <v>575</v>
      </c>
      <c r="H6" s="43">
        <f>IF(D6="","",D6+F6-E6-G6)</f>
        <v>377</v>
      </c>
      <c r="I6" s="35">
        <v>748</v>
      </c>
      <c r="J6" s="35">
        <v>463</v>
      </c>
      <c r="K6" s="43">
        <f>IF(I6="","",I6-J6)</f>
        <v>285</v>
      </c>
    </row>
    <row r="7" spans="2:11" x14ac:dyDescent="0.2">
      <c r="B7" s="34" t="s">
        <v>96</v>
      </c>
      <c r="C7" s="34">
        <v>5</v>
      </c>
      <c r="D7" s="35">
        <v>107</v>
      </c>
      <c r="E7" s="35">
        <v>96</v>
      </c>
      <c r="F7" s="35">
        <v>593</v>
      </c>
      <c r="G7" s="35">
        <v>459</v>
      </c>
      <c r="H7" s="43">
        <f t="shared" ref="H7:H17" si="0">IF(D7="","",D7+F7-E7-G7)</f>
        <v>145</v>
      </c>
      <c r="I7" s="35">
        <v>483</v>
      </c>
      <c r="J7" s="35">
        <v>393</v>
      </c>
      <c r="K7" s="43">
        <f>IF(I7="","",I7-J7)</f>
        <v>90</v>
      </c>
    </row>
    <row r="8" spans="2:11" x14ac:dyDescent="0.2">
      <c r="B8" s="34" t="s">
        <v>96</v>
      </c>
      <c r="C8" s="34">
        <v>6</v>
      </c>
      <c r="D8" s="35">
        <v>67</v>
      </c>
      <c r="E8" s="35">
        <v>71</v>
      </c>
      <c r="F8" s="35">
        <v>428</v>
      </c>
      <c r="G8" s="35">
        <v>412</v>
      </c>
      <c r="H8" s="43">
        <f t="shared" si="0"/>
        <v>12</v>
      </c>
      <c r="I8" s="35">
        <v>347</v>
      </c>
      <c r="J8" s="35">
        <v>351</v>
      </c>
      <c r="K8" s="43">
        <f t="shared" ref="K8:K17" si="1">IF(I8="","",I8-J8)</f>
        <v>-4</v>
      </c>
    </row>
    <row r="9" spans="2:11" x14ac:dyDescent="0.2">
      <c r="B9" s="34" t="s">
        <v>96</v>
      </c>
      <c r="C9" s="34">
        <v>7</v>
      </c>
      <c r="D9" s="35">
        <v>104</v>
      </c>
      <c r="E9" s="35">
        <v>87</v>
      </c>
      <c r="F9" s="35">
        <v>482</v>
      </c>
      <c r="G9" s="35">
        <v>502</v>
      </c>
      <c r="H9" s="43">
        <f t="shared" si="0"/>
        <v>-3</v>
      </c>
      <c r="I9" s="35">
        <v>382</v>
      </c>
      <c r="J9" s="35">
        <v>381</v>
      </c>
      <c r="K9" s="43">
        <f t="shared" si="1"/>
        <v>1</v>
      </c>
    </row>
    <row r="10" spans="2:11" x14ac:dyDescent="0.2">
      <c r="B10" s="34" t="s">
        <v>96</v>
      </c>
      <c r="C10" s="34">
        <v>8</v>
      </c>
      <c r="D10" s="35">
        <v>97</v>
      </c>
      <c r="E10" s="35">
        <v>66</v>
      </c>
      <c r="F10" s="35">
        <v>460</v>
      </c>
      <c r="G10" s="35">
        <v>440</v>
      </c>
      <c r="H10" s="43">
        <f t="shared" si="0"/>
        <v>51</v>
      </c>
      <c r="I10" s="35">
        <v>368</v>
      </c>
      <c r="J10" s="35">
        <v>342</v>
      </c>
      <c r="K10" s="43">
        <f t="shared" si="1"/>
        <v>26</v>
      </c>
    </row>
    <row r="11" spans="2:11" x14ac:dyDescent="0.2">
      <c r="B11" s="34" t="s">
        <v>96</v>
      </c>
      <c r="C11" s="34">
        <v>9</v>
      </c>
      <c r="D11" s="35">
        <v>93</v>
      </c>
      <c r="E11" s="35">
        <v>73</v>
      </c>
      <c r="F11" s="35">
        <v>483</v>
      </c>
      <c r="G11" s="35">
        <v>582</v>
      </c>
      <c r="H11" s="43">
        <f t="shared" si="0"/>
        <v>-79</v>
      </c>
      <c r="I11" s="35">
        <v>423</v>
      </c>
      <c r="J11" s="35">
        <v>456</v>
      </c>
      <c r="K11" s="43">
        <f t="shared" si="1"/>
        <v>-33</v>
      </c>
    </row>
    <row r="12" spans="2:11" x14ac:dyDescent="0.2">
      <c r="B12" s="34" t="s">
        <v>96</v>
      </c>
      <c r="C12" s="34">
        <v>10</v>
      </c>
      <c r="D12" s="35">
        <v>107</v>
      </c>
      <c r="E12" s="35">
        <v>76</v>
      </c>
      <c r="F12" s="35">
        <v>486</v>
      </c>
      <c r="G12" s="35">
        <v>469</v>
      </c>
      <c r="H12" s="43">
        <f t="shared" si="0"/>
        <v>48</v>
      </c>
      <c r="I12" s="35">
        <v>390</v>
      </c>
      <c r="J12" s="35">
        <v>371</v>
      </c>
      <c r="K12" s="43">
        <f t="shared" si="1"/>
        <v>19</v>
      </c>
    </row>
    <row r="13" spans="2:11" x14ac:dyDescent="0.2">
      <c r="B13" s="34" t="s">
        <v>96</v>
      </c>
      <c r="C13" s="34">
        <v>11</v>
      </c>
      <c r="D13" s="35">
        <v>99</v>
      </c>
      <c r="E13" s="35">
        <v>71</v>
      </c>
      <c r="F13" s="35">
        <v>458</v>
      </c>
      <c r="G13" s="35">
        <v>368</v>
      </c>
      <c r="H13" s="43">
        <f t="shared" si="0"/>
        <v>118</v>
      </c>
      <c r="I13" s="35">
        <v>364</v>
      </c>
      <c r="J13" s="35">
        <v>302</v>
      </c>
      <c r="K13" s="43">
        <f t="shared" si="1"/>
        <v>62</v>
      </c>
    </row>
    <row r="14" spans="2:11" x14ac:dyDescent="0.2">
      <c r="B14" s="34" t="s">
        <v>96</v>
      </c>
      <c r="C14" s="34">
        <v>12</v>
      </c>
      <c r="D14" s="35">
        <v>85</v>
      </c>
      <c r="E14" s="35">
        <v>85</v>
      </c>
      <c r="F14" s="35">
        <v>524</v>
      </c>
      <c r="G14" s="35">
        <v>368</v>
      </c>
      <c r="H14" s="43">
        <f t="shared" si="0"/>
        <v>156</v>
      </c>
      <c r="I14" s="35">
        <v>363</v>
      </c>
      <c r="J14" s="35">
        <v>294</v>
      </c>
      <c r="K14" s="43">
        <f t="shared" si="1"/>
        <v>69</v>
      </c>
    </row>
    <row r="15" spans="2:11" x14ac:dyDescent="0.2">
      <c r="B15" s="34">
        <v>2</v>
      </c>
      <c r="C15" s="34">
        <v>1</v>
      </c>
      <c r="D15" s="35">
        <v>98</v>
      </c>
      <c r="E15" s="35">
        <v>87</v>
      </c>
      <c r="F15" s="35">
        <v>417</v>
      </c>
      <c r="G15" s="35">
        <v>402</v>
      </c>
      <c r="H15" s="43">
        <f t="shared" si="0"/>
        <v>26</v>
      </c>
      <c r="I15" s="35">
        <v>339</v>
      </c>
      <c r="J15" s="35">
        <v>310</v>
      </c>
      <c r="K15" s="43">
        <f t="shared" si="1"/>
        <v>29</v>
      </c>
    </row>
    <row r="16" spans="2:11" x14ac:dyDescent="0.2">
      <c r="B16" s="34">
        <v>2</v>
      </c>
      <c r="C16" s="34">
        <v>2</v>
      </c>
      <c r="D16" s="35">
        <v>89</v>
      </c>
      <c r="E16" s="35">
        <v>63</v>
      </c>
      <c r="F16" s="35">
        <v>425</v>
      </c>
      <c r="G16" s="35">
        <v>471</v>
      </c>
      <c r="H16" s="43">
        <f t="shared" si="0"/>
        <v>-20</v>
      </c>
      <c r="I16" s="35">
        <v>321</v>
      </c>
      <c r="J16" s="35">
        <v>396</v>
      </c>
      <c r="K16" s="43">
        <f t="shared" si="1"/>
        <v>-75</v>
      </c>
    </row>
    <row r="17" spans="2:11" x14ac:dyDescent="0.2">
      <c r="B17" s="34">
        <v>2</v>
      </c>
      <c r="C17" s="34">
        <v>3</v>
      </c>
      <c r="D17" s="35">
        <v>106</v>
      </c>
      <c r="E17" s="35">
        <v>87</v>
      </c>
      <c r="F17" s="42">
        <v>1543</v>
      </c>
      <c r="G17" s="36">
        <v>1432</v>
      </c>
      <c r="H17" s="43">
        <f t="shared" si="0"/>
        <v>130</v>
      </c>
      <c r="I17" s="36">
        <v>1153</v>
      </c>
      <c r="J17" s="36">
        <v>1094</v>
      </c>
      <c r="K17" s="43">
        <f t="shared" si="1"/>
        <v>59</v>
      </c>
    </row>
    <row r="18" spans="2:11" x14ac:dyDescent="0.2">
      <c r="B18" s="34"/>
      <c r="C18" s="34" t="s">
        <v>72</v>
      </c>
      <c r="D18" s="36">
        <f t="shared" ref="D18:K18" si="2">SUM(D6:D17)</f>
        <v>1136</v>
      </c>
      <c r="E18" s="36">
        <f t="shared" si="2"/>
        <v>927</v>
      </c>
      <c r="F18" s="36">
        <f t="shared" si="2"/>
        <v>7232</v>
      </c>
      <c r="G18" s="36">
        <f t="shared" si="2"/>
        <v>6480</v>
      </c>
      <c r="H18" s="36">
        <f t="shared" si="2"/>
        <v>961</v>
      </c>
      <c r="I18" s="36">
        <f t="shared" si="2"/>
        <v>5681</v>
      </c>
      <c r="J18" s="36">
        <f t="shared" si="2"/>
        <v>5153</v>
      </c>
      <c r="K18" s="36">
        <f t="shared" si="2"/>
        <v>528</v>
      </c>
    </row>
    <row r="25" spans="2:11" x14ac:dyDescent="0.2">
      <c r="I25" s="40"/>
    </row>
  </sheetData>
  <phoneticPr fontId="2"/>
  <pageMargins left="0.23622047244094491" right="0.23622047244094491" top="0.74803149606299213" bottom="0.74803149606299213" header="0.31496062992125984" footer="0.31496062992125984"/>
  <pageSetup paperSize="9" scale="145" fitToWidth="4" fitToHeight="2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="120" zoomScaleNormal="120" workbookViewId="0">
      <selection activeCell="J17" sqref="J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98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2</v>
      </c>
      <c r="C6" s="34">
        <v>4</v>
      </c>
      <c r="D6" s="35">
        <v>92</v>
      </c>
      <c r="E6" s="35">
        <v>86</v>
      </c>
      <c r="F6" s="42">
        <v>1143</v>
      </c>
      <c r="G6" s="35">
        <v>584</v>
      </c>
      <c r="H6" s="43">
        <f>IF(D6="","",D6+F6-E6-G6)</f>
        <v>565</v>
      </c>
      <c r="I6" s="35">
        <v>895</v>
      </c>
      <c r="J6" s="35">
        <v>467</v>
      </c>
      <c r="K6" s="43">
        <f>IF(I6="","",I6-J6)</f>
        <v>428</v>
      </c>
    </row>
    <row r="7" spans="2:11" x14ac:dyDescent="0.2">
      <c r="B7" s="34">
        <v>2</v>
      </c>
      <c r="C7" s="34">
        <v>5</v>
      </c>
      <c r="D7" s="35">
        <v>72</v>
      </c>
      <c r="E7" s="35">
        <v>71</v>
      </c>
      <c r="F7" s="35">
        <v>425</v>
      </c>
      <c r="G7" s="35">
        <v>359</v>
      </c>
      <c r="H7" s="43">
        <f t="shared" ref="H7:H17" si="0">IF(D7="","",D7+F7-E7-G7)</f>
        <v>67</v>
      </c>
      <c r="I7" s="35">
        <v>346</v>
      </c>
      <c r="J7" s="35">
        <v>302</v>
      </c>
      <c r="K7" s="43">
        <f>IF(I7="","",I7-J7)</f>
        <v>44</v>
      </c>
    </row>
    <row r="8" spans="2:11" x14ac:dyDescent="0.2">
      <c r="B8" s="34">
        <v>2</v>
      </c>
      <c r="C8" s="34">
        <v>6</v>
      </c>
      <c r="D8" s="35">
        <v>93</v>
      </c>
      <c r="E8" s="35">
        <v>85</v>
      </c>
      <c r="F8" s="35">
        <v>473</v>
      </c>
      <c r="G8" s="35">
        <v>385</v>
      </c>
      <c r="H8" s="43">
        <f t="shared" si="0"/>
        <v>96</v>
      </c>
      <c r="I8" s="35">
        <v>382</v>
      </c>
      <c r="J8" s="35">
        <v>322</v>
      </c>
      <c r="K8" s="43">
        <f t="shared" ref="K8:K17" si="1">IF(I8="","",I8-J8)</f>
        <v>60</v>
      </c>
    </row>
    <row r="9" spans="2:11" x14ac:dyDescent="0.2">
      <c r="B9" s="34">
        <v>2</v>
      </c>
      <c r="C9" s="34">
        <v>7</v>
      </c>
      <c r="D9" s="35">
        <v>105</v>
      </c>
      <c r="E9" s="35">
        <v>74</v>
      </c>
      <c r="F9" s="35">
        <v>453</v>
      </c>
      <c r="G9" s="35">
        <v>377</v>
      </c>
      <c r="H9" s="43">
        <f t="shared" si="0"/>
        <v>107</v>
      </c>
      <c r="I9" s="35">
        <v>340</v>
      </c>
      <c r="J9" s="35">
        <v>302</v>
      </c>
      <c r="K9" s="43">
        <f t="shared" si="1"/>
        <v>38</v>
      </c>
    </row>
    <row r="10" spans="2:11" x14ac:dyDescent="0.2">
      <c r="B10" s="34">
        <v>2</v>
      </c>
      <c r="C10" s="34">
        <v>8</v>
      </c>
      <c r="D10" s="35">
        <v>86</v>
      </c>
      <c r="E10" s="35">
        <v>71</v>
      </c>
      <c r="F10" s="35">
        <v>460</v>
      </c>
      <c r="G10" s="35">
        <v>453</v>
      </c>
      <c r="H10" s="43">
        <f t="shared" si="0"/>
        <v>22</v>
      </c>
      <c r="I10" s="35">
        <v>369</v>
      </c>
      <c r="J10" s="35">
        <v>379</v>
      </c>
      <c r="K10" s="43">
        <f t="shared" si="1"/>
        <v>-10</v>
      </c>
    </row>
    <row r="11" spans="2:11" x14ac:dyDescent="0.2">
      <c r="B11" s="34">
        <v>2</v>
      </c>
      <c r="C11" s="34">
        <v>9</v>
      </c>
      <c r="D11" s="35">
        <v>95</v>
      </c>
      <c r="E11" s="35">
        <v>79</v>
      </c>
      <c r="F11" s="35">
        <v>407</v>
      </c>
      <c r="G11" s="35">
        <v>529</v>
      </c>
      <c r="H11" s="43">
        <f t="shared" si="0"/>
        <v>-106</v>
      </c>
      <c r="I11" s="35">
        <v>322</v>
      </c>
      <c r="J11" s="35">
        <v>428</v>
      </c>
      <c r="K11" s="43">
        <f t="shared" si="1"/>
        <v>-106</v>
      </c>
    </row>
    <row r="12" spans="2:11" x14ac:dyDescent="0.2">
      <c r="B12" s="34">
        <v>2</v>
      </c>
      <c r="C12" s="34">
        <v>10</v>
      </c>
      <c r="D12" s="35">
        <v>81</v>
      </c>
      <c r="E12" s="35">
        <v>60</v>
      </c>
      <c r="F12" s="35">
        <v>358</v>
      </c>
      <c r="G12" s="35">
        <v>440</v>
      </c>
      <c r="H12" s="43">
        <f t="shared" si="0"/>
        <v>-61</v>
      </c>
      <c r="I12" s="35">
        <v>300</v>
      </c>
      <c r="J12" s="35">
        <v>354</v>
      </c>
      <c r="K12" s="43">
        <f t="shared" si="1"/>
        <v>-54</v>
      </c>
    </row>
    <row r="13" spans="2:11" x14ac:dyDescent="0.2">
      <c r="B13" s="34">
        <v>2</v>
      </c>
      <c r="C13" s="34">
        <v>11</v>
      </c>
      <c r="D13" s="35">
        <v>101</v>
      </c>
      <c r="E13" s="35">
        <v>80</v>
      </c>
      <c r="F13" s="35">
        <v>477</v>
      </c>
      <c r="G13" s="35">
        <v>358</v>
      </c>
      <c r="H13" s="43">
        <f t="shared" si="0"/>
        <v>140</v>
      </c>
      <c r="I13" s="35">
        <v>381</v>
      </c>
      <c r="J13" s="35">
        <v>305</v>
      </c>
      <c r="K13" s="43">
        <f t="shared" si="1"/>
        <v>76</v>
      </c>
    </row>
    <row r="14" spans="2:11" x14ac:dyDescent="0.2">
      <c r="B14" s="34">
        <v>2</v>
      </c>
      <c r="C14" s="34">
        <v>12</v>
      </c>
      <c r="D14" s="35">
        <v>79</v>
      </c>
      <c r="E14" s="35">
        <v>67</v>
      </c>
      <c r="F14" s="35">
        <v>432</v>
      </c>
      <c r="G14" s="35">
        <v>435</v>
      </c>
      <c r="H14" s="43">
        <f t="shared" si="0"/>
        <v>9</v>
      </c>
      <c r="I14" s="35">
        <v>350</v>
      </c>
      <c r="J14" s="35">
        <v>361</v>
      </c>
      <c r="K14" s="43">
        <f t="shared" si="1"/>
        <v>-11</v>
      </c>
    </row>
    <row r="15" spans="2:11" x14ac:dyDescent="0.2">
      <c r="B15" s="34">
        <v>3</v>
      </c>
      <c r="C15" s="34">
        <v>1</v>
      </c>
      <c r="D15" s="35">
        <v>94</v>
      </c>
      <c r="E15" s="35">
        <v>95</v>
      </c>
      <c r="F15" s="35">
        <v>459</v>
      </c>
      <c r="G15" s="35">
        <v>418</v>
      </c>
      <c r="H15" s="43">
        <f t="shared" si="0"/>
        <v>40</v>
      </c>
      <c r="I15" s="35">
        <v>354</v>
      </c>
      <c r="J15" s="35">
        <v>337</v>
      </c>
      <c r="K15" s="43">
        <f t="shared" si="1"/>
        <v>17</v>
      </c>
    </row>
    <row r="16" spans="2:11" x14ac:dyDescent="0.2">
      <c r="B16" s="34">
        <v>3</v>
      </c>
      <c r="C16" s="34">
        <v>2</v>
      </c>
      <c r="D16" s="35">
        <v>82</v>
      </c>
      <c r="E16" s="35">
        <v>82</v>
      </c>
      <c r="F16" s="35">
        <v>496</v>
      </c>
      <c r="G16" s="35">
        <v>448</v>
      </c>
      <c r="H16" s="43">
        <f t="shared" si="0"/>
        <v>48</v>
      </c>
      <c r="I16" s="35">
        <v>393</v>
      </c>
      <c r="J16" s="35">
        <v>380</v>
      </c>
      <c r="K16" s="43">
        <f t="shared" si="1"/>
        <v>13</v>
      </c>
    </row>
    <row r="17" spans="2:11" x14ac:dyDescent="0.2">
      <c r="B17" s="34">
        <v>3</v>
      </c>
      <c r="C17" s="34">
        <v>3</v>
      </c>
      <c r="D17" s="35">
        <v>86</v>
      </c>
      <c r="E17" s="35">
        <v>87</v>
      </c>
      <c r="F17" s="42">
        <v>1556</v>
      </c>
      <c r="G17" s="36">
        <v>1346</v>
      </c>
      <c r="H17" s="43">
        <f t="shared" si="0"/>
        <v>209</v>
      </c>
      <c r="I17" s="36">
        <v>1143</v>
      </c>
      <c r="J17" s="36">
        <v>1102</v>
      </c>
      <c r="K17" s="43">
        <f t="shared" si="1"/>
        <v>41</v>
      </c>
    </row>
    <row r="18" spans="2:11" x14ac:dyDescent="0.2">
      <c r="B18" s="34"/>
      <c r="C18" s="34" t="s">
        <v>72</v>
      </c>
      <c r="D18" s="36">
        <f t="shared" ref="D18:K18" si="2">SUM(D6:D17)</f>
        <v>1066</v>
      </c>
      <c r="E18" s="36">
        <f t="shared" si="2"/>
        <v>937</v>
      </c>
      <c r="F18" s="36">
        <f t="shared" si="2"/>
        <v>7139</v>
      </c>
      <c r="G18" s="36">
        <f t="shared" si="2"/>
        <v>6132</v>
      </c>
      <c r="H18" s="36">
        <f t="shared" si="2"/>
        <v>1136</v>
      </c>
      <c r="I18" s="36">
        <f t="shared" si="2"/>
        <v>5575</v>
      </c>
      <c r="J18" s="36">
        <f t="shared" si="2"/>
        <v>5039</v>
      </c>
      <c r="K18" s="36">
        <f t="shared" si="2"/>
        <v>536</v>
      </c>
    </row>
    <row r="25" spans="2:11" x14ac:dyDescent="0.2">
      <c r="I25" s="40"/>
    </row>
  </sheetData>
  <phoneticPr fontId="2"/>
  <pageMargins left="0.23622047244094491" right="0.23622047244094491" top="0.74803149606299213" bottom="0.74803149606299213" header="0.31496062992125984" footer="0.31496062992125984"/>
  <pageSetup paperSize="9" scale="145" fitToWidth="4" fitToHeight="2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="120" zoomScaleNormal="120" workbookViewId="0">
      <selection activeCell="J17" sqref="J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99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3</v>
      </c>
      <c r="C6" s="34">
        <v>4</v>
      </c>
      <c r="D6" s="35">
        <v>94</v>
      </c>
      <c r="E6" s="35">
        <v>99</v>
      </c>
      <c r="F6" s="42">
        <v>1163</v>
      </c>
      <c r="G6" s="35">
        <v>512</v>
      </c>
      <c r="H6" s="43">
        <f>IF(D6="","",D6+F6-E6-G6)</f>
        <v>646</v>
      </c>
      <c r="I6" s="35">
        <v>876</v>
      </c>
      <c r="J6" s="35">
        <v>415</v>
      </c>
      <c r="K6" s="43">
        <f>IF(I6="","",I6-J6)</f>
        <v>461</v>
      </c>
    </row>
    <row r="7" spans="2:11" x14ac:dyDescent="0.2">
      <c r="B7" s="34">
        <v>3</v>
      </c>
      <c r="C7" s="34">
        <v>5</v>
      </c>
      <c r="D7" s="35">
        <v>100</v>
      </c>
      <c r="E7" s="35">
        <v>91</v>
      </c>
      <c r="F7" s="35">
        <v>540</v>
      </c>
      <c r="G7" s="35">
        <v>383</v>
      </c>
      <c r="H7" s="43">
        <f t="shared" ref="H7:H17" si="0">IF(D7="","",D7+F7-E7-G7)</f>
        <v>166</v>
      </c>
      <c r="I7" s="35">
        <v>430</v>
      </c>
      <c r="J7" s="35">
        <v>329</v>
      </c>
      <c r="K7" s="43">
        <f>IF(I7="","",I7-J7)</f>
        <v>101</v>
      </c>
    </row>
    <row r="8" spans="2:11" x14ac:dyDescent="0.2">
      <c r="B8" s="34">
        <v>3</v>
      </c>
      <c r="C8" s="34">
        <v>6</v>
      </c>
      <c r="D8" s="35">
        <v>105</v>
      </c>
      <c r="E8" s="35">
        <v>78</v>
      </c>
      <c r="F8" s="35">
        <v>515</v>
      </c>
      <c r="G8" s="35">
        <v>461</v>
      </c>
      <c r="H8" s="43">
        <f t="shared" si="0"/>
        <v>81</v>
      </c>
      <c r="I8" s="35">
        <v>425</v>
      </c>
      <c r="J8" s="35">
        <v>372</v>
      </c>
      <c r="K8" s="43">
        <f t="shared" ref="K8:K17" si="1">IF(I8="","",I8-J8)</f>
        <v>53</v>
      </c>
    </row>
    <row r="9" spans="2:11" x14ac:dyDescent="0.2">
      <c r="B9" s="34">
        <v>3</v>
      </c>
      <c r="C9" s="34">
        <v>7</v>
      </c>
      <c r="D9" s="35">
        <v>93</v>
      </c>
      <c r="E9" s="35">
        <v>70</v>
      </c>
      <c r="F9" s="35">
        <v>446</v>
      </c>
      <c r="G9" s="35">
        <v>426</v>
      </c>
      <c r="H9" s="43">
        <f t="shared" si="0"/>
        <v>43</v>
      </c>
      <c r="I9" s="35">
        <v>336</v>
      </c>
      <c r="J9" s="35">
        <v>330</v>
      </c>
      <c r="K9" s="43">
        <f t="shared" si="1"/>
        <v>6</v>
      </c>
    </row>
    <row r="10" spans="2:11" x14ac:dyDescent="0.2">
      <c r="B10" s="34">
        <v>3</v>
      </c>
      <c r="C10" s="34">
        <v>8</v>
      </c>
      <c r="D10" s="35">
        <v>120</v>
      </c>
      <c r="E10" s="35">
        <v>70</v>
      </c>
      <c r="F10" s="35">
        <v>510</v>
      </c>
      <c r="G10" s="35">
        <v>432</v>
      </c>
      <c r="H10" s="43">
        <f t="shared" si="0"/>
        <v>128</v>
      </c>
      <c r="I10" s="35">
        <v>381</v>
      </c>
      <c r="J10" s="35">
        <v>345</v>
      </c>
      <c r="K10" s="43">
        <f t="shared" si="1"/>
        <v>36</v>
      </c>
    </row>
    <row r="11" spans="2:11" x14ac:dyDescent="0.2">
      <c r="B11" s="34">
        <v>3</v>
      </c>
      <c r="C11" s="34">
        <v>9</v>
      </c>
      <c r="D11" s="35">
        <v>99</v>
      </c>
      <c r="E11" s="35">
        <v>83</v>
      </c>
      <c r="F11" s="35">
        <v>463</v>
      </c>
      <c r="G11" s="35">
        <v>438</v>
      </c>
      <c r="H11" s="43">
        <f t="shared" si="0"/>
        <v>41</v>
      </c>
      <c r="I11" s="35">
        <v>370</v>
      </c>
      <c r="J11" s="35">
        <v>376</v>
      </c>
      <c r="K11" s="43">
        <f t="shared" si="1"/>
        <v>-6</v>
      </c>
    </row>
    <row r="12" spans="2:11" x14ac:dyDescent="0.2">
      <c r="B12" s="34">
        <v>3</v>
      </c>
      <c r="C12" s="34">
        <v>10</v>
      </c>
      <c r="D12" s="35">
        <v>79</v>
      </c>
      <c r="E12" s="35">
        <v>64</v>
      </c>
      <c r="F12" s="35">
        <v>477</v>
      </c>
      <c r="G12" s="35">
        <v>424</v>
      </c>
      <c r="H12" s="43">
        <f t="shared" si="0"/>
        <v>68</v>
      </c>
      <c r="I12" s="35">
        <v>368</v>
      </c>
      <c r="J12" s="35">
        <v>358</v>
      </c>
      <c r="K12" s="43">
        <f t="shared" si="1"/>
        <v>10</v>
      </c>
    </row>
    <row r="13" spans="2:11" x14ac:dyDescent="0.2">
      <c r="B13" s="34">
        <v>3</v>
      </c>
      <c r="C13" s="34">
        <v>11</v>
      </c>
      <c r="D13" s="35">
        <v>89</v>
      </c>
      <c r="E13" s="35">
        <v>107</v>
      </c>
      <c r="F13" s="35">
        <v>445</v>
      </c>
      <c r="G13" s="35">
        <v>412</v>
      </c>
      <c r="H13" s="43">
        <f t="shared" si="0"/>
        <v>15</v>
      </c>
      <c r="I13" s="35">
        <v>347</v>
      </c>
      <c r="J13" s="35">
        <v>330</v>
      </c>
      <c r="K13" s="43">
        <f t="shared" si="1"/>
        <v>17</v>
      </c>
    </row>
    <row r="14" spans="2:11" x14ac:dyDescent="0.2">
      <c r="B14" s="34">
        <v>3</v>
      </c>
      <c r="C14" s="34">
        <v>12</v>
      </c>
      <c r="D14" s="35">
        <v>95</v>
      </c>
      <c r="E14" s="35">
        <v>87</v>
      </c>
      <c r="F14" s="35">
        <v>356</v>
      </c>
      <c r="G14" s="35">
        <v>387</v>
      </c>
      <c r="H14" s="43">
        <f t="shared" si="0"/>
        <v>-23</v>
      </c>
      <c r="I14" s="35">
        <v>283</v>
      </c>
      <c r="J14" s="35">
        <v>317</v>
      </c>
      <c r="K14" s="43">
        <f t="shared" si="1"/>
        <v>-34</v>
      </c>
    </row>
    <row r="15" spans="2:11" x14ac:dyDescent="0.2">
      <c r="B15" s="34">
        <v>4</v>
      </c>
      <c r="C15" s="34">
        <v>1</v>
      </c>
      <c r="D15" s="35">
        <v>91</v>
      </c>
      <c r="E15" s="35">
        <v>111</v>
      </c>
      <c r="F15" s="35">
        <v>429</v>
      </c>
      <c r="G15" s="35">
        <v>431</v>
      </c>
      <c r="H15" s="43">
        <f t="shared" si="0"/>
        <v>-22</v>
      </c>
      <c r="I15" s="35">
        <v>324</v>
      </c>
      <c r="J15" s="35">
        <v>343</v>
      </c>
      <c r="K15" s="43">
        <f t="shared" si="1"/>
        <v>-19</v>
      </c>
    </row>
    <row r="16" spans="2:11" x14ac:dyDescent="0.2">
      <c r="B16" s="34">
        <v>4</v>
      </c>
      <c r="C16" s="34">
        <v>2</v>
      </c>
      <c r="D16" s="35">
        <v>73</v>
      </c>
      <c r="E16" s="35">
        <v>81</v>
      </c>
      <c r="F16" s="35">
        <v>469</v>
      </c>
      <c r="G16" s="35">
        <v>566</v>
      </c>
      <c r="H16" s="43">
        <f t="shared" si="0"/>
        <v>-105</v>
      </c>
      <c r="I16" s="35">
        <v>375</v>
      </c>
      <c r="J16" s="35">
        <v>462</v>
      </c>
      <c r="K16" s="43">
        <f t="shared" si="1"/>
        <v>-87</v>
      </c>
    </row>
    <row r="17" spans="2:11" x14ac:dyDescent="0.2">
      <c r="B17" s="34">
        <v>4</v>
      </c>
      <c r="C17" s="34">
        <v>3</v>
      </c>
      <c r="D17" s="35">
        <v>84</v>
      </c>
      <c r="E17" s="35">
        <v>102</v>
      </c>
      <c r="F17" s="42">
        <v>1487</v>
      </c>
      <c r="G17" s="36">
        <v>1401</v>
      </c>
      <c r="H17" s="43">
        <f t="shared" si="0"/>
        <v>68</v>
      </c>
      <c r="I17" s="36">
        <v>1103</v>
      </c>
      <c r="J17" s="36">
        <v>1112</v>
      </c>
      <c r="K17" s="43">
        <f t="shared" si="1"/>
        <v>-9</v>
      </c>
    </row>
    <row r="18" spans="2:11" x14ac:dyDescent="0.2">
      <c r="B18" s="34"/>
      <c r="C18" s="34" t="s">
        <v>72</v>
      </c>
      <c r="D18" s="36">
        <f t="shared" ref="D18:K18" si="2">SUM(D6:D17)</f>
        <v>1122</v>
      </c>
      <c r="E18" s="36">
        <f t="shared" si="2"/>
        <v>1043</v>
      </c>
      <c r="F18" s="36">
        <f t="shared" si="2"/>
        <v>7300</v>
      </c>
      <c r="G18" s="36">
        <f t="shared" si="2"/>
        <v>6273</v>
      </c>
      <c r="H18" s="36">
        <f t="shared" si="2"/>
        <v>1106</v>
      </c>
      <c r="I18" s="36">
        <f t="shared" si="2"/>
        <v>5618</v>
      </c>
      <c r="J18" s="36">
        <f t="shared" si="2"/>
        <v>5089</v>
      </c>
      <c r="K18" s="36">
        <f t="shared" si="2"/>
        <v>529</v>
      </c>
    </row>
    <row r="25" spans="2:11" x14ac:dyDescent="0.2">
      <c r="I25" s="40"/>
    </row>
  </sheetData>
  <phoneticPr fontId="2"/>
  <pageMargins left="0.23622047244094491" right="0.23622047244094491" top="0.74803149606299213" bottom="0.74803149606299213" header="0.31496062992125984" footer="0.31496062992125984"/>
  <pageSetup paperSize="9" scale="145" fitToWidth="4" fitToHeight="2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zoomScale="120" zoomScaleNormal="120" workbookViewId="0">
      <selection activeCell="F17" sqref="F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100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4</v>
      </c>
      <c r="C6" s="34">
        <v>4</v>
      </c>
      <c r="D6" s="35">
        <v>85</v>
      </c>
      <c r="E6" s="35">
        <v>81</v>
      </c>
      <c r="F6" s="42">
        <v>1026</v>
      </c>
      <c r="G6" s="35">
        <v>563</v>
      </c>
      <c r="H6" s="43">
        <f>IF(D6="","",D6+F6-E6-G6)</f>
        <v>467</v>
      </c>
      <c r="I6" s="35">
        <v>827</v>
      </c>
      <c r="J6" s="35">
        <v>464</v>
      </c>
      <c r="K6" s="43">
        <f>IF(I6="","",I6-J6)</f>
        <v>363</v>
      </c>
    </row>
    <row r="7" spans="2:11" x14ac:dyDescent="0.2">
      <c r="B7" s="34">
        <v>4</v>
      </c>
      <c r="C7" s="34">
        <v>5</v>
      </c>
      <c r="D7" s="35">
        <v>110</v>
      </c>
      <c r="E7" s="35">
        <v>76</v>
      </c>
      <c r="F7" s="35">
        <v>724</v>
      </c>
      <c r="G7" s="35">
        <v>517</v>
      </c>
      <c r="H7" s="43">
        <f t="shared" ref="H7:H16" si="0">IF(D7="","",D7+F7-E7-G7)</f>
        <v>241</v>
      </c>
      <c r="I7" s="35">
        <v>617</v>
      </c>
      <c r="J7" s="35">
        <v>415</v>
      </c>
      <c r="K7" s="43">
        <f>IF(I7="","",I7-J7)</f>
        <v>202</v>
      </c>
    </row>
    <row r="8" spans="2:11" x14ac:dyDescent="0.2">
      <c r="B8" s="34">
        <v>4</v>
      </c>
      <c r="C8" s="34">
        <v>6</v>
      </c>
      <c r="D8" s="35">
        <v>80</v>
      </c>
      <c r="E8" s="35">
        <v>68</v>
      </c>
      <c r="F8" s="35">
        <v>565</v>
      </c>
      <c r="G8" s="35">
        <v>499</v>
      </c>
      <c r="H8" s="43">
        <f t="shared" si="0"/>
        <v>78</v>
      </c>
      <c r="I8" s="35">
        <v>454</v>
      </c>
      <c r="J8" s="35">
        <v>406</v>
      </c>
      <c r="K8" s="43">
        <f t="shared" ref="K8:K16" si="1">IF(I8="","",I8-J8)</f>
        <v>48</v>
      </c>
    </row>
    <row r="9" spans="2:11" x14ac:dyDescent="0.2">
      <c r="B9" s="34">
        <v>4</v>
      </c>
      <c r="C9" s="34">
        <v>7</v>
      </c>
      <c r="D9" s="35">
        <v>89</v>
      </c>
      <c r="E9" s="35">
        <v>83</v>
      </c>
      <c r="F9" s="35">
        <v>455</v>
      </c>
      <c r="G9" s="35">
        <v>461</v>
      </c>
      <c r="H9" s="43">
        <f t="shared" si="0"/>
        <v>0</v>
      </c>
      <c r="I9" s="35">
        <v>352</v>
      </c>
      <c r="J9" s="35">
        <v>355</v>
      </c>
      <c r="K9" s="43">
        <f t="shared" si="1"/>
        <v>-3</v>
      </c>
    </row>
    <row r="10" spans="2:11" x14ac:dyDescent="0.2">
      <c r="B10" s="34">
        <v>4</v>
      </c>
      <c r="C10" s="34">
        <v>8</v>
      </c>
      <c r="D10" s="35">
        <v>104</v>
      </c>
      <c r="E10" s="35">
        <v>85</v>
      </c>
      <c r="F10" s="35">
        <v>576</v>
      </c>
      <c r="G10" s="35">
        <v>487</v>
      </c>
      <c r="H10" s="43">
        <f t="shared" si="0"/>
        <v>108</v>
      </c>
      <c r="I10" s="35">
        <v>449</v>
      </c>
      <c r="J10" s="35">
        <v>394</v>
      </c>
      <c r="K10" s="43">
        <f t="shared" si="1"/>
        <v>55</v>
      </c>
    </row>
    <row r="11" spans="2:11" x14ac:dyDescent="0.2">
      <c r="B11" s="34">
        <v>4</v>
      </c>
      <c r="C11" s="34">
        <v>9</v>
      </c>
      <c r="D11" s="35">
        <v>93</v>
      </c>
      <c r="E11" s="35">
        <v>107</v>
      </c>
      <c r="F11" s="35">
        <v>475</v>
      </c>
      <c r="G11" s="35">
        <v>467</v>
      </c>
      <c r="H11" s="43">
        <f t="shared" si="0"/>
        <v>-6</v>
      </c>
      <c r="I11" s="35">
        <v>413</v>
      </c>
      <c r="J11" s="35">
        <v>398</v>
      </c>
      <c r="K11" s="43">
        <f t="shared" si="1"/>
        <v>15</v>
      </c>
    </row>
    <row r="12" spans="2:11" x14ac:dyDescent="0.2">
      <c r="B12" s="34">
        <v>4</v>
      </c>
      <c r="C12" s="34">
        <v>10</v>
      </c>
      <c r="D12" s="35">
        <v>89</v>
      </c>
      <c r="E12" s="35">
        <v>94</v>
      </c>
      <c r="F12" s="35">
        <v>523</v>
      </c>
      <c r="G12" s="35">
        <v>437</v>
      </c>
      <c r="H12" s="43">
        <f t="shared" si="0"/>
        <v>81</v>
      </c>
      <c r="I12" s="35">
        <v>420</v>
      </c>
      <c r="J12" s="35">
        <v>362</v>
      </c>
      <c r="K12" s="43">
        <f t="shared" si="1"/>
        <v>58</v>
      </c>
    </row>
    <row r="13" spans="2:11" x14ac:dyDescent="0.2">
      <c r="B13" s="34">
        <v>4</v>
      </c>
      <c r="C13" s="34">
        <v>11</v>
      </c>
      <c r="D13" s="35">
        <v>99</v>
      </c>
      <c r="E13" s="35">
        <v>100</v>
      </c>
      <c r="F13" s="35">
        <v>551</v>
      </c>
      <c r="G13" s="35">
        <v>386</v>
      </c>
      <c r="H13" s="43">
        <f t="shared" si="0"/>
        <v>164</v>
      </c>
      <c r="I13" s="35">
        <v>449</v>
      </c>
      <c r="J13" s="35">
        <v>317</v>
      </c>
      <c r="K13" s="43">
        <f t="shared" si="1"/>
        <v>132</v>
      </c>
    </row>
    <row r="14" spans="2:11" x14ac:dyDescent="0.2">
      <c r="B14" s="34">
        <v>4</v>
      </c>
      <c r="C14" s="34">
        <v>12</v>
      </c>
      <c r="D14" s="35">
        <v>83</v>
      </c>
      <c r="E14" s="35">
        <v>86</v>
      </c>
      <c r="F14" s="35">
        <v>507</v>
      </c>
      <c r="G14" s="35">
        <v>502</v>
      </c>
      <c r="H14" s="43">
        <f t="shared" si="0"/>
        <v>2</v>
      </c>
      <c r="I14" s="35">
        <v>356</v>
      </c>
      <c r="J14" s="35">
        <v>384</v>
      </c>
      <c r="K14" s="43">
        <f t="shared" si="1"/>
        <v>-28</v>
      </c>
    </row>
    <row r="15" spans="2:11" x14ac:dyDescent="0.2">
      <c r="B15" s="34">
        <v>5</v>
      </c>
      <c r="C15" s="34">
        <v>1</v>
      </c>
      <c r="D15" s="35">
        <v>74</v>
      </c>
      <c r="E15" s="35">
        <v>146</v>
      </c>
      <c r="F15" s="35">
        <v>461</v>
      </c>
      <c r="G15" s="35">
        <v>506</v>
      </c>
      <c r="H15" s="43">
        <f t="shared" si="0"/>
        <v>-117</v>
      </c>
      <c r="I15" s="35">
        <v>361</v>
      </c>
      <c r="J15" s="35">
        <v>410</v>
      </c>
      <c r="K15" s="43">
        <f t="shared" si="1"/>
        <v>-49</v>
      </c>
    </row>
    <row r="16" spans="2:11" x14ac:dyDescent="0.2">
      <c r="B16" s="34">
        <v>5</v>
      </c>
      <c r="C16" s="34">
        <v>2</v>
      </c>
      <c r="D16" s="35">
        <v>71</v>
      </c>
      <c r="E16" s="35">
        <v>103</v>
      </c>
      <c r="F16" s="35">
        <v>609</v>
      </c>
      <c r="G16" s="35">
        <v>587</v>
      </c>
      <c r="H16" s="43">
        <f t="shared" si="0"/>
        <v>-10</v>
      </c>
      <c r="I16" s="35">
        <v>461</v>
      </c>
      <c r="J16" s="35">
        <v>493</v>
      </c>
      <c r="K16" s="43">
        <f t="shared" si="1"/>
        <v>-32</v>
      </c>
    </row>
    <row r="17" spans="2:11" x14ac:dyDescent="0.2">
      <c r="B17" s="34">
        <v>5</v>
      </c>
      <c r="C17" s="34">
        <v>3</v>
      </c>
      <c r="D17" s="35">
        <v>85</v>
      </c>
      <c r="E17" s="35">
        <v>109</v>
      </c>
      <c r="F17" s="42">
        <v>1708</v>
      </c>
      <c r="G17" s="36">
        <v>1438</v>
      </c>
      <c r="H17" s="43">
        <v>246</v>
      </c>
      <c r="I17" s="36">
        <v>1273</v>
      </c>
      <c r="J17" s="36">
        <v>1132</v>
      </c>
      <c r="K17" s="43">
        <v>141</v>
      </c>
    </row>
    <row r="18" spans="2:11" x14ac:dyDescent="0.2">
      <c r="B18" s="34"/>
      <c r="C18" s="34" t="s">
        <v>72</v>
      </c>
      <c r="D18" s="36">
        <f t="shared" ref="D18:K18" si="2">SUM(D6:D17)</f>
        <v>1062</v>
      </c>
      <c r="E18" s="36">
        <f t="shared" si="2"/>
        <v>1138</v>
      </c>
      <c r="F18" s="36">
        <f t="shared" si="2"/>
        <v>8180</v>
      </c>
      <c r="G18" s="36">
        <f t="shared" si="2"/>
        <v>6850</v>
      </c>
      <c r="H18" s="36">
        <f t="shared" si="2"/>
        <v>1254</v>
      </c>
      <c r="I18" s="36">
        <f t="shared" si="2"/>
        <v>6432</v>
      </c>
      <c r="J18" s="36">
        <f t="shared" si="2"/>
        <v>5530</v>
      </c>
      <c r="K18" s="36">
        <f t="shared" si="2"/>
        <v>902</v>
      </c>
    </row>
    <row r="25" spans="2:11" x14ac:dyDescent="0.2">
      <c r="I25" s="40"/>
    </row>
  </sheetData>
  <phoneticPr fontId="2"/>
  <pageMargins left="0.23622047244094491" right="0.23622047244094491" top="0.74803149606299213" bottom="0.74803149606299213" header="0.31496062992125984" footer="0.31496062992125984"/>
  <pageSetup paperSize="9" scale="145" fitToWidth="4" fitToHeight="2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topLeftCell="E1" zoomScale="120" zoomScaleNormal="120" workbookViewId="0">
      <selection activeCell="K17" sqref="K17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101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5</v>
      </c>
      <c r="C6" s="34">
        <v>4</v>
      </c>
      <c r="D6" s="35">
        <v>79</v>
      </c>
      <c r="E6" s="35">
        <v>85</v>
      </c>
      <c r="F6" s="42">
        <v>1108</v>
      </c>
      <c r="G6" s="35">
        <v>560</v>
      </c>
      <c r="H6" s="43">
        <f>IF(D6="","",D6+F6-E6-G6)</f>
        <v>542</v>
      </c>
      <c r="I6" s="35">
        <v>867</v>
      </c>
      <c r="J6" s="35">
        <v>452</v>
      </c>
      <c r="K6" s="43">
        <f>IF(I6="","",I6-J6)</f>
        <v>415</v>
      </c>
    </row>
    <row r="7" spans="2:11" x14ac:dyDescent="0.2">
      <c r="B7" s="34">
        <v>5</v>
      </c>
      <c r="C7" s="34">
        <v>5</v>
      </c>
      <c r="D7" s="35">
        <v>90</v>
      </c>
      <c r="E7" s="35">
        <v>87</v>
      </c>
      <c r="F7" s="35">
        <v>667</v>
      </c>
      <c r="G7" s="35">
        <v>479</v>
      </c>
      <c r="H7" s="43">
        <f t="shared" ref="H7:H17" si="0">IF(D7="","",D7+F7-E7-G7)</f>
        <v>191</v>
      </c>
      <c r="I7" s="35">
        <v>519</v>
      </c>
      <c r="J7" s="35">
        <v>421</v>
      </c>
      <c r="K7" s="43">
        <f>IF(I7="","",I7-J7)</f>
        <v>98</v>
      </c>
    </row>
    <row r="8" spans="2:11" x14ac:dyDescent="0.2">
      <c r="B8" s="34">
        <v>5</v>
      </c>
      <c r="C8" s="34">
        <v>6</v>
      </c>
      <c r="D8" s="35">
        <v>96</v>
      </c>
      <c r="E8" s="35">
        <v>75</v>
      </c>
      <c r="F8" s="35">
        <v>585</v>
      </c>
      <c r="G8" s="35">
        <v>491</v>
      </c>
      <c r="H8" s="43">
        <f t="shared" si="0"/>
        <v>115</v>
      </c>
      <c r="I8" s="35">
        <v>442</v>
      </c>
      <c r="J8" s="35">
        <v>397</v>
      </c>
      <c r="K8" s="43">
        <f t="shared" ref="K8:K17" si="1">IF(I8="","",I8-J8)</f>
        <v>45</v>
      </c>
    </row>
    <row r="9" spans="2:11" x14ac:dyDescent="0.2">
      <c r="B9" s="34">
        <v>5</v>
      </c>
      <c r="C9" s="34">
        <v>7</v>
      </c>
      <c r="D9" s="35">
        <v>91</v>
      </c>
      <c r="E9" s="35">
        <v>84</v>
      </c>
      <c r="F9" s="35">
        <v>489</v>
      </c>
      <c r="G9" s="35">
        <v>434</v>
      </c>
      <c r="H9" s="43">
        <f t="shared" si="0"/>
        <v>62</v>
      </c>
      <c r="I9" s="35">
        <v>375</v>
      </c>
      <c r="J9" s="35">
        <v>359</v>
      </c>
      <c r="K9" s="43">
        <f t="shared" si="1"/>
        <v>16</v>
      </c>
    </row>
    <row r="10" spans="2:11" x14ac:dyDescent="0.2">
      <c r="B10" s="34">
        <v>5</v>
      </c>
      <c r="C10" s="34">
        <v>8</v>
      </c>
      <c r="D10" s="35">
        <v>98</v>
      </c>
      <c r="E10" s="35">
        <v>113</v>
      </c>
      <c r="F10" s="35">
        <v>578</v>
      </c>
      <c r="G10" s="35">
        <v>481</v>
      </c>
      <c r="H10" s="43">
        <f t="shared" si="0"/>
        <v>82</v>
      </c>
      <c r="I10" s="35">
        <v>427</v>
      </c>
      <c r="J10" s="35">
        <v>378</v>
      </c>
      <c r="K10" s="43">
        <f t="shared" si="1"/>
        <v>49</v>
      </c>
    </row>
    <row r="11" spans="2:11" x14ac:dyDescent="0.2">
      <c r="B11" s="34">
        <v>5</v>
      </c>
      <c r="C11" s="34">
        <v>9</v>
      </c>
      <c r="D11" s="35">
        <v>77</v>
      </c>
      <c r="E11" s="35">
        <v>73</v>
      </c>
      <c r="F11" s="35">
        <v>566</v>
      </c>
      <c r="G11" s="35">
        <v>471</v>
      </c>
      <c r="H11" s="43">
        <f t="shared" si="0"/>
        <v>99</v>
      </c>
      <c r="I11" s="35">
        <v>437</v>
      </c>
      <c r="J11" s="35">
        <v>388</v>
      </c>
      <c r="K11" s="43">
        <f t="shared" si="1"/>
        <v>49</v>
      </c>
    </row>
    <row r="12" spans="2:11" x14ac:dyDescent="0.2">
      <c r="B12" s="34">
        <v>5</v>
      </c>
      <c r="C12" s="34">
        <v>10</v>
      </c>
      <c r="D12" s="35">
        <v>96</v>
      </c>
      <c r="E12" s="35">
        <v>101</v>
      </c>
      <c r="F12" s="35">
        <v>612</v>
      </c>
      <c r="G12" s="35">
        <v>462</v>
      </c>
      <c r="H12" s="43">
        <f t="shared" si="0"/>
        <v>145</v>
      </c>
      <c r="I12" s="35">
        <v>477</v>
      </c>
      <c r="J12" s="35">
        <v>379</v>
      </c>
      <c r="K12" s="43">
        <f t="shared" si="1"/>
        <v>98</v>
      </c>
    </row>
    <row r="13" spans="2:11" x14ac:dyDescent="0.2">
      <c r="B13" s="34">
        <v>5</v>
      </c>
      <c r="C13" s="34">
        <v>11</v>
      </c>
      <c r="D13" s="35">
        <v>87</v>
      </c>
      <c r="E13" s="35">
        <v>104</v>
      </c>
      <c r="F13" s="35">
        <v>568</v>
      </c>
      <c r="G13" s="35">
        <v>399</v>
      </c>
      <c r="H13" s="43">
        <f t="shared" si="0"/>
        <v>152</v>
      </c>
      <c r="I13" s="35">
        <v>434</v>
      </c>
      <c r="J13" s="35">
        <v>336</v>
      </c>
      <c r="K13" s="43">
        <f t="shared" si="1"/>
        <v>98</v>
      </c>
    </row>
    <row r="14" spans="2:11" x14ac:dyDescent="0.2">
      <c r="B14" s="34">
        <v>5</v>
      </c>
      <c r="C14" s="34">
        <v>12</v>
      </c>
      <c r="D14" s="35">
        <v>103</v>
      </c>
      <c r="E14" s="35">
        <v>106</v>
      </c>
      <c r="F14" s="35">
        <v>546</v>
      </c>
      <c r="G14" s="35">
        <v>439</v>
      </c>
      <c r="H14" s="43">
        <f t="shared" si="0"/>
        <v>104</v>
      </c>
      <c r="I14" s="35">
        <v>397</v>
      </c>
      <c r="J14" s="35">
        <v>344</v>
      </c>
      <c r="K14" s="43">
        <f t="shared" si="1"/>
        <v>53</v>
      </c>
    </row>
    <row r="15" spans="2:11" x14ac:dyDescent="0.2">
      <c r="B15" s="34">
        <v>6</v>
      </c>
      <c r="C15" s="34">
        <v>1</v>
      </c>
      <c r="D15" s="35">
        <v>89</v>
      </c>
      <c r="E15" s="35">
        <v>134</v>
      </c>
      <c r="F15" s="35">
        <v>522</v>
      </c>
      <c r="G15" s="35">
        <v>517</v>
      </c>
      <c r="H15" s="43">
        <f t="shared" si="0"/>
        <v>-40</v>
      </c>
      <c r="I15" s="35">
        <v>415</v>
      </c>
      <c r="J15" s="35">
        <v>427</v>
      </c>
      <c r="K15" s="43">
        <f t="shared" si="1"/>
        <v>-12</v>
      </c>
    </row>
    <row r="16" spans="2:11" x14ac:dyDescent="0.2">
      <c r="B16" s="34">
        <v>6</v>
      </c>
      <c r="C16" s="34">
        <v>2</v>
      </c>
      <c r="D16" s="35">
        <v>80</v>
      </c>
      <c r="E16" s="35">
        <v>105</v>
      </c>
      <c r="F16" s="35">
        <v>487</v>
      </c>
      <c r="G16" s="35">
        <v>628</v>
      </c>
      <c r="H16" s="43">
        <f t="shared" si="0"/>
        <v>-166</v>
      </c>
      <c r="I16" s="35">
        <v>396</v>
      </c>
      <c r="J16" s="35">
        <v>554</v>
      </c>
      <c r="K16" s="43">
        <f t="shared" si="1"/>
        <v>-158</v>
      </c>
    </row>
    <row r="17" spans="2:11" x14ac:dyDescent="0.2">
      <c r="B17" s="34">
        <v>6</v>
      </c>
      <c r="C17" s="34">
        <v>3</v>
      </c>
      <c r="D17" s="35">
        <v>84</v>
      </c>
      <c r="E17" s="35">
        <v>102</v>
      </c>
      <c r="F17" s="42">
        <v>1364</v>
      </c>
      <c r="G17" s="36">
        <v>1552</v>
      </c>
      <c r="H17" s="43">
        <f t="shared" si="0"/>
        <v>-206</v>
      </c>
      <c r="I17" s="36">
        <v>1061</v>
      </c>
      <c r="J17" s="36">
        <v>1257</v>
      </c>
      <c r="K17" s="43">
        <f t="shared" si="1"/>
        <v>-196</v>
      </c>
    </row>
    <row r="18" spans="2:11" x14ac:dyDescent="0.2">
      <c r="B18" s="34"/>
      <c r="C18" s="34" t="s">
        <v>72</v>
      </c>
      <c r="D18" s="36">
        <f t="shared" ref="D18:K18" si="2">SUM(D6:D17)</f>
        <v>1070</v>
      </c>
      <c r="E18" s="36">
        <f t="shared" si="2"/>
        <v>1169</v>
      </c>
      <c r="F18" s="36">
        <f t="shared" si="2"/>
        <v>8092</v>
      </c>
      <c r="G18" s="36">
        <f t="shared" si="2"/>
        <v>6913</v>
      </c>
      <c r="H18" s="36">
        <f t="shared" si="2"/>
        <v>1080</v>
      </c>
      <c r="I18" s="36">
        <f t="shared" si="2"/>
        <v>6247</v>
      </c>
      <c r="J18" s="36">
        <f t="shared" si="2"/>
        <v>5692</v>
      </c>
      <c r="K18" s="36">
        <f t="shared" si="2"/>
        <v>555</v>
      </c>
    </row>
    <row r="25" spans="2:11" x14ac:dyDescent="0.2">
      <c r="I25" s="40"/>
    </row>
  </sheetData>
  <phoneticPr fontId="2"/>
  <pageMargins left="0.23622047244094491" right="0.23622047244094491" top="0.74803149606299213" bottom="0.74803149606299213" header="0.31496062992125984" footer="0.31496062992125984"/>
  <pageSetup paperSize="9" scale="145" fitToWidth="4" fitToHeight="2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tabSelected="1" zoomScale="120" zoomScaleNormal="120" workbookViewId="0">
      <selection activeCell="J18" sqref="J18"/>
    </sheetView>
  </sheetViews>
  <sheetFormatPr defaultColWidth="9" defaultRowHeight="13.2" x14ac:dyDescent="0.2"/>
  <cols>
    <col min="1" max="1" width="2.6640625" style="39" customWidth="1"/>
    <col min="2" max="2" width="3.21875" style="39" customWidth="1"/>
    <col min="3" max="3" width="4.44140625" style="39" bestFit="1" customWidth="1"/>
    <col min="4" max="11" width="10.33203125" style="39" bestFit="1" customWidth="1"/>
    <col min="12" max="16384" width="9" style="39"/>
  </cols>
  <sheetData>
    <row r="2" spans="2:11" ht="21" x14ac:dyDescent="0.25">
      <c r="B2" s="24" t="s">
        <v>102</v>
      </c>
      <c r="C2" s="33"/>
      <c r="D2" s="33"/>
      <c r="E2" s="33"/>
      <c r="F2" s="33"/>
      <c r="G2" s="33"/>
      <c r="H2" s="33"/>
    </row>
    <row r="3" spans="2:11" x14ac:dyDescent="0.2">
      <c r="K3" s="44" t="s">
        <v>87</v>
      </c>
    </row>
    <row r="5" spans="2:11" x14ac:dyDescent="0.2">
      <c r="B5" s="41" t="s">
        <v>63</v>
      </c>
      <c r="C5" s="41" t="s">
        <v>64</v>
      </c>
      <c r="D5" s="41" t="s">
        <v>65</v>
      </c>
      <c r="E5" s="41" t="s">
        <v>66</v>
      </c>
      <c r="F5" s="41" t="s">
        <v>67</v>
      </c>
      <c r="G5" s="41" t="s">
        <v>68</v>
      </c>
      <c r="H5" s="41" t="s">
        <v>82</v>
      </c>
      <c r="I5" s="41" t="s">
        <v>70</v>
      </c>
      <c r="J5" s="41" t="s">
        <v>71</v>
      </c>
      <c r="K5" s="41" t="s">
        <v>82</v>
      </c>
    </row>
    <row r="6" spans="2:11" x14ac:dyDescent="0.2">
      <c r="B6" s="34">
        <v>6</v>
      </c>
      <c r="C6" s="34">
        <v>4</v>
      </c>
      <c r="D6" s="35">
        <v>89</v>
      </c>
      <c r="E6" s="35">
        <v>106</v>
      </c>
      <c r="F6" s="42">
        <v>1117</v>
      </c>
      <c r="G6" s="35">
        <v>630</v>
      </c>
      <c r="H6" s="43">
        <f>IF(D6="","",D6+F6-E6-G6)</f>
        <v>470</v>
      </c>
      <c r="I6" s="35">
        <v>894</v>
      </c>
      <c r="J6" s="35">
        <v>537</v>
      </c>
      <c r="K6" s="43">
        <f>IF(I6="","",I6-J6)</f>
        <v>357</v>
      </c>
    </row>
    <row r="7" spans="2:11" x14ac:dyDescent="0.2">
      <c r="B7" s="34">
        <v>6</v>
      </c>
      <c r="C7" s="34">
        <v>5</v>
      </c>
      <c r="D7" s="35">
        <v>99</v>
      </c>
      <c r="E7" s="35">
        <v>81</v>
      </c>
      <c r="F7" s="35">
        <v>618</v>
      </c>
      <c r="G7" s="35">
        <v>528</v>
      </c>
      <c r="H7" s="43">
        <f t="shared" ref="H7:H17" si="0">IF(D7="","",D7+F7-E7-G7)</f>
        <v>108</v>
      </c>
      <c r="I7" s="35">
        <v>522</v>
      </c>
      <c r="J7" s="35">
        <v>440</v>
      </c>
      <c r="K7" s="43">
        <f>IF(I7="","",I7-J7)</f>
        <v>82</v>
      </c>
    </row>
    <row r="8" spans="2:11" x14ac:dyDescent="0.2">
      <c r="B8" s="34">
        <v>6</v>
      </c>
      <c r="C8" s="34">
        <v>6</v>
      </c>
      <c r="D8" s="35">
        <v>82</v>
      </c>
      <c r="E8" s="35">
        <v>76</v>
      </c>
      <c r="F8" s="35">
        <v>535</v>
      </c>
      <c r="G8" s="35">
        <v>446</v>
      </c>
      <c r="H8" s="43">
        <f t="shared" si="0"/>
        <v>95</v>
      </c>
      <c r="I8" s="35">
        <v>433</v>
      </c>
      <c r="J8" s="35">
        <v>385</v>
      </c>
      <c r="K8" s="43">
        <f t="shared" ref="K8:K17" si="1">IF(I8="","",I8-J8)</f>
        <v>48</v>
      </c>
    </row>
    <row r="9" spans="2:11" x14ac:dyDescent="0.2">
      <c r="B9" s="34">
        <v>6</v>
      </c>
      <c r="C9" s="34">
        <v>7</v>
      </c>
      <c r="D9" s="35">
        <v>100</v>
      </c>
      <c r="E9" s="35">
        <v>98</v>
      </c>
      <c r="F9" s="35">
        <v>515</v>
      </c>
      <c r="G9" s="35">
        <v>488</v>
      </c>
      <c r="H9" s="43">
        <f t="shared" si="0"/>
        <v>29</v>
      </c>
      <c r="I9" s="35">
        <v>409</v>
      </c>
      <c r="J9" s="35">
        <v>383</v>
      </c>
      <c r="K9" s="43">
        <f t="shared" si="1"/>
        <v>26</v>
      </c>
    </row>
    <row r="10" spans="2:11" x14ac:dyDescent="0.2">
      <c r="B10" s="34">
        <v>6</v>
      </c>
      <c r="C10" s="34">
        <v>8</v>
      </c>
      <c r="D10" s="35">
        <v>96</v>
      </c>
      <c r="E10" s="35">
        <v>100</v>
      </c>
      <c r="F10" s="35">
        <v>524</v>
      </c>
      <c r="G10" s="35">
        <v>501</v>
      </c>
      <c r="H10" s="43">
        <f t="shared" si="0"/>
        <v>19</v>
      </c>
      <c r="I10" s="35">
        <v>406</v>
      </c>
      <c r="J10" s="35">
        <v>411</v>
      </c>
      <c r="K10" s="43">
        <f>IF(I10="","",I10-J10)</f>
        <v>-5</v>
      </c>
    </row>
    <row r="11" spans="2:11" x14ac:dyDescent="0.2">
      <c r="B11" s="34">
        <v>6</v>
      </c>
      <c r="C11" s="34">
        <v>9</v>
      </c>
      <c r="D11" s="35">
        <v>94</v>
      </c>
      <c r="E11" s="35">
        <v>101</v>
      </c>
      <c r="F11" s="35">
        <v>583</v>
      </c>
      <c r="G11" s="35">
        <v>534</v>
      </c>
      <c r="H11" s="43">
        <f t="shared" si="0"/>
        <v>42</v>
      </c>
      <c r="I11" s="35">
        <v>458</v>
      </c>
      <c r="J11" s="35">
        <v>431</v>
      </c>
      <c r="K11" s="43">
        <f t="shared" si="1"/>
        <v>27</v>
      </c>
    </row>
    <row r="12" spans="2:11" x14ac:dyDescent="0.2">
      <c r="B12" s="34">
        <v>6</v>
      </c>
      <c r="C12" s="34">
        <v>10</v>
      </c>
      <c r="D12" s="35">
        <v>99</v>
      </c>
      <c r="E12" s="35">
        <v>81</v>
      </c>
      <c r="F12" s="35">
        <v>533</v>
      </c>
      <c r="G12" s="35">
        <v>432</v>
      </c>
      <c r="H12" s="43">
        <f t="shared" si="0"/>
        <v>119</v>
      </c>
      <c r="I12" s="35">
        <v>418</v>
      </c>
      <c r="J12" s="35">
        <v>352</v>
      </c>
      <c r="K12" s="43">
        <f t="shared" si="1"/>
        <v>66</v>
      </c>
    </row>
    <row r="13" spans="2:11" x14ac:dyDescent="0.2">
      <c r="B13" s="34">
        <v>6</v>
      </c>
      <c r="C13" s="34">
        <v>11</v>
      </c>
      <c r="D13" s="35">
        <v>87</v>
      </c>
      <c r="E13" s="35">
        <v>82</v>
      </c>
      <c r="F13" s="35">
        <v>491</v>
      </c>
      <c r="G13" s="35">
        <v>403</v>
      </c>
      <c r="H13" s="43">
        <f t="shared" si="0"/>
        <v>93</v>
      </c>
      <c r="I13" s="35">
        <v>409</v>
      </c>
      <c r="J13" s="35">
        <v>344</v>
      </c>
      <c r="K13" s="43">
        <f t="shared" si="1"/>
        <v>65</v>
      </c>
    </row>
    <row r="14" spans="2:11" x14ac:dyDescent="0.2">
      <c r="B14" s="34">
        <v>6</v>
      </c>
      <c r="C14" s="34">
        <v>12</v>
      </c>
      <c r="D14" s="35">
        <v>86</v>
      </c>
      <c r="E14" s="35">
        <v>94</v>
      </c>
      <c r="F14" s="35">
        <v>526</v>
      </c>
      <c r="G14" s="35">
        <v>470</v>
      </c>
      <c r="H14" s="43">
        <f t="shared" si="0"/>
        <v>48</v>
      </c>
      <c r="I14" s="35">
        <v>398</v>
      </c>
      <c r="J14" s="35">
        <v>378</v>
      </c>
      <c r="K14" s="43">
        <f t="shared" si="1"/>
        <v>20</v>
      </c>
    </row>
    <row r="15" spans="2:11" x14ac:dyDescent="0.2">
      <c r="B15" s="34">
        <v>7</v>
      </c>
      <c r="C15" s="34">
        <v>1</v>
      </c>
      <c r="D15" s="35">
        <v>98</v>
      </c>
      <c r="E15" s="35">
        <v>147</v>
      </c>
      <c r="F15" s="35">
        <v>476</v>
      </c>
      <c r="G15" s="35">
        <v>514</v>
      </c>
      <c r="H15" s="43">
        <f t="shared" si="0"/>
        <v>-87</v>
      </c>
      <c r="I15" s="35">
        <v>385</v>
      </c>
      <c r="J15" s="35">
        <v>422</v>
      </c>
      <c r="K15" s="43">
        <f t="shared" si="1"/>
        <v>-37</v>
      </c>
    </row>
    <row r="16" spans="2:11" x14ac:dyDescent="0.2">
      <c r="B16" s="34">
        <v>7</v>
      </c>
      <c r="C16" s="34">
        <v>2</v>
      </c>
      <c r="D16" s="35">
        <v>69</v>
      </c>
      <c r="E16" s="35">
        <v>126</v>
      </c>
      <c r="F16" s="35">
        <v>516</v>
      </c>
      <c r="G16" s="35">
        <v>573</v>
      </c>
      <c r="H16" s="43">
        <f t="shared" si="0"/>
        <v>-114</v>
      </c>
      <c r="I16" s="35">
        <v>419</v>
      </c>
      <c r="J16" s="35">
        <v>457</v>
      </c>
      <c r="K16" s="43">
        <f t="shared" si="1"/>
        <v>-38</v>
      </c>
    </row>
    <row r="17" spans="2:11" x14ac:dyDescent="0.2">
      <c r="B17" s="34">
        <v>7</v>
      </c>
      <c r="C17" s="34">
        <v>3</v>
      </c>
      <c r="D17" s="35">
        <v>80</v>
      </c>
      <c r="E17" s="35">
        <v>102</v>
      </c>
      <c r="F17" s="42">
        <v>1455</v>
      </c>
      <c r="G17" s="36">
        <v>1354</v>
      </c>
      <c r="H17" s="43">
        <f t="shared" si="0"/>
        <v>79</v>
      </c>
      <c r="I17" s="36">
        <v>1128</v>
      </c>
      <c r="J17" s="36">
        <v>1127</v>
      </c>
      <c r="K17" s="43">
        <f t="shared" si="1"/>
        <v>1</v>
      </c>
    </row>
    <row r="18" spans="2:11" x14ac:dyDescent="0.2">
      <c r="B18" s="34"/>
      <c r="C18" s="34" t="s">
        <v>72</v>
      </c>
      <c r="D18" s="36">
        <f t="shared" ref="D18:J18" si="2">SUM(D6:D17)</f>
        <v>1079</v>
      </c>
      <c r="E18" s="36">
        <f t="shared" si="2"/>
        <v>1194</v>
      </c>
      <c r="F18" s="36">
        <f t="shared" si="2"/>
        <v>7889</v>
      </c>
      <c r="G18" s="36">
        <f t="shared" si="2"/>
        <v>6873</v>
      </c>
      <c r="H18" s="36">
        <f t="shared" si="2"/>
        <v>901</v>
      </c>
      <c r="I18" s="36">
        <f t="shared" si="2"/>
        <v>6279</v>
      </c>
      <c r="J18" s="36">
        <f t="shared" si="2"/>
        <v>5667</v>
      </c>
      <c r="K18" s="36">
        <f>SUM(K6:K17)</f>
        <v>612</v>
      </c>
    </row>
    <row r="25" spans="2:11" x14ac:dyDescent="0.2">
      <c r="I25" s="40"/>
    </row>
  </sheetData>
  <phoneticPr fontId="2"/>
  <pageMargins left="0.23622047244094491" right="0.23622047244094491" top="0.74803149606299213" bottom="0.74803149606299213" header="0.31496062992125984" footer="0.31496062992125984"/>
  <pageSetup paperSize="9" scale="145" fitToWidth="4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16</vt:i4>
      </vt:variant>
    </vt:vector>
  </HeadingPairs>
  <TitlesOfParts>
    <vt:vector size="45" baseType="lpstr">
      <vt:lpstr>昭和29年度～平成8年度</vt:lpstr>
      <vt:lpstr>平成9年度</vt:lpstr>
      <vt:lpstr>平成10年度</vt:lpstr>
      <vt:lpstr>平成11年度</vt:lpstr>
      <vt:lpstr>平成12年度</vt:lpstr>
      <vt:lpstr>平成13年度</vt:lpstr>
      <vt:lpstr>平成１４年度</vt:lpstr>
      <vt:lpstr>平成15年度</vt:lpstr>
      <vt:lpstr>平成16年度</vt:lpstr>
      <vt:lpstr>平成17年度</vt:lpstr>
      <vt:lpstr>平成1８年度</vt:lpstr>
      <vt:lpstr>平成１９年度</vt:lpstr>
      <vt:lpstr>平成２０年度</vt:lpstr>
      <vt:lpstr>平成２１年度</vt:lpstr>
      <vt:lpstr>平成２２年度</vt:lpstr>
      <vt:lpstr>平成２３年度</vt:lpstr>
      <vt:lpstr>平成２４年度</vt:lpstr>
      <vt:lpstr>平成２5年度</vt:lpstr>
      <vt:lpstr>平成２6年度</vt:lpstr>
      <vt:lpstr>平成２7年度</vt:lpstr>
      <vt:lpstr>平成２８年度 </vt:lpstr>
      <vt:lpstr>平成２９年度</vt:lpstr>
      <vt:lpstr>平成３０年度</vt:lpstr>
      <vt:lpstr>平成３1年度</vt:lpstr>
      <vt:lpstr>令和２年度</vt:lpstr>
      <vt:lpstr>令和３年度 </vt:lpstr>
      <vt:lpstr>令和4年度 </vt:lpstr>
      <vt:lpstr>令和5年度</vt:lpstr>
      <vt:lpstr>令和6年度</vt:lpstr>
      <vt:lpstr>平成２２年度!Print_Area</vt:lpstr>
      <vt:lpstr>平成２３年度!Print_Area</vt:lpstr>
      <vt:lpstr>平成２４年度!Print_Area</vt:lpstr>
      <vt:lpstr>平成２5年度!Print_Area</vt:lpstr>
      <vt:lpstr>平成２6年度!Print_Area</vt:lpstr>
      <vt:lpstr>平成２7年度!Print_Area</vt:lpstr>
      <vt:lpstr>'平成２８年度 '!Print_Area</vt:lpstr>
      <vt:lpstr>平成２９年度!Print_Area</vt:lpstr>
      <vt:lpstr>平成３０年度!Print_Area</vt:lpstr>
      <vt:lpstr>平成３1年度!Print_Area</vt:lpstr>
      <vt:lpstr>令和２年度!Print_Area</vt:lpstr>
      <vt:lpstr>'令和３年度 '!Print_Area</vt:lpstr>
      <vt:lpstr>'令和4年度 '!Print_Area</vt:lpstr>
      <vt:lpstr>令和5年度!Print_Area</vt:lpstr>
      <vt:lpstr>令和6年度!Print_Area</vt:lpstr>
      <vt:lpstr>平成1８年度!sakunen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wu-shimin</dc:creator>
  <cp:lastModifiedBy>松村 拓哉</cp:lastModifiedBy>
  <cp:lastPrinted>2023-12-06T00:13:06Z</cp:lastPrinted>
  <dcterms:created xsi:type="dcterms:W3CDTF">1997-01-08T22:48:59Z</dcterms:created>
  <dcterms:modified xsi:type="dcterms:W3CDTF">2025-04-08T00:40:09Z</dcterms:modified>
</cp:coreProperties>
</file>