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利用者\Documents\"/>
    </mc:Choice>
  </mc:AlternateContent>
  <xr:revisionPtr revIDLastSave="0" documentId="13_ncr:1_{22A92475-4EC4-4700-9C23-303C5BC63E75}" xr6:coauthVersionLast="47" xr6:coauthVersionMax="47" xr10:uidLastSave="{00000000-0000-0000-0000-000000000000}"/>
  <bookViews>
    <workbookView xWindow="-120" yWindow="-120" windowWidth="29040" windowHeight="15720" activeTab="6" xr2:uid="{CEF41ADC-12A7-4E3E-8EB6-5CDADE6DC732}"/>
  </bookViews>
  <sheets>
    <sheet name="５３" sheetId="1" r:id="rId1"/>
    <sheet name="５４" sheetId="2" r:id="rId2"/>
    <sheet name="５５" sheetId="3" r:id="rId3"/>
    <sheet name="５６" sheetId="4" r:id="rId4"/>
    <sheet name="５７" sheetId="5" r:id="rId5"/>
    <sheet name="５８" sheetId="6" r:id="rId6"/>
    <sheet name="５９" sheetId="7" r:id="rId7"/>
  </sheets>
  <externalReferences>
    <externalReference r:id="rId8"/>
    <externalReference r:id="rId9"/>
  </externalReferences>
  <definedNames>
    <definedName name="KENSHI_LIST">OFFSET([1]都道府県・指定都市・中核市!$A$1,0,0,COUNTA([1]都道府県・指定都市・中核市!$A$1:$A$500),2)</definedName>
    <definedName name="_xlnm.Print_Area" localSheetId="0">'５３'!$A$1:$H$63</definedName>
    <definedName name="_xlnm.Print_Area" localSheetId="1">'５４'!$A$1:$H$58</definedName>
    <definedName name="_xlnm.Print_Area" localSheetId="2">'５５'!$A$1:$AQ$70</definedName>
    <definedName name="_xlnm.Print_Area" localSheetId="3">'５６'!$A$1:$J$63</definedName>
    <definedName name="_xlnm.Print_Area" localSheetId="4">'５７'!$A$1:$M$65</definedName>
    <definedName name="_xlnm.Print_Area" localSheetId="5">'５８'!$A$1:$M$65</definedName>
    <definedName name="_xlnm.Print_Area" localSheetId="6">'５９'!$A$1:$I$27</definedName>
    <definedName name="Z_0FE022DF_1FAE_4609_86DA_816C7502E7E8_.wvu.PrintArea" localSheetId="2" hidden="1">'５５'!$A$1:$AM$70</definedName>
    <definedName name="Z_0FE022DF_1FAE_4609_86DA_816C7502E7E8_.wvu.PrintArea" localSheetId="3" hidden="1">'５６'!$A$1:$J$65</definedName>
    <definedName name="Z_0FE022DF_1FAE_4609_86DA_816C7502E7E8_.wvu.PrintArea" localSheetId="4" hidden="1">'５７'!$E$1:$M$65</definedName>
    <definedName name="Z_0FE022DF_1FAE_4609_86DA_816C7502E7E8_.wvu.PrintArea" localSheetId="5" hidden="1">'５８'!$E$1:$M$65</definedName>
    <definedName name="Z_0FE022DF_1FAE_4609_86DA_816C7502E7E8_.wvu.PrintArea" localSheetId="6" hidden="1">'５９'!$A$1:$I$46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6" l="1"/>
  <c r="J61" i="6"/>
  <c r="G61" i="6"/>
  <c r="M60" i="6"/>
  <c r="J60" i="6"/>
  <c r="G60" i="6"/>
  <c r="M59" i="6"/>
  <c r="J59" i="6"/>
  <c r="G59" i="6"/>
  <c r="M58" i="6"/>
  <c r="J58" i="6"/>
  <c r="G58" i="6"/>
  <c r="K57" i="6"/>
  <c r="M57" i="6" s="1"/>
  <c r="H57" i="6"/>
  <c r="E57" i="6"/>
  <c r="J57" i="6" s="1"/>
  <c r="M56" i="6"/>
  <c r="J56" i="6"/>
  <c r="G56" i="6"/>
  <c r="M55" i="6"/>
  <c r="J55" i="6"/>
  <c r="G55" i="6"/>
  <c r="M54" i="6"/>
  <c r="J54" i="6"/>
  <c r="G54" i="6"/>
  <c r="M53" i="6"/>
  <c r="J53" i="6"/>
  <c r="G53" i="6"/>
  <c r="K52" i="6"/>
  <c r="K45" i="6" s="1"/>
  <c r="H52" i="6"/>
  <c r="E52" i="6"/>
  <c r="E45" i="6" s="1"/>
  <c r="G51" i="6"/>
  <c r="M50" i="6"/>
  <c r="J50" i="6"/>
  <c r="G50" i="6"/>
  <c r="M49" i="6"/>
  <c r="J49" i="6"/>
  <c r="G49" i="6"/>
  <c r="M48" i="6"/>
  <c r="J48" i="6"/>
  <c r="G48" i="6"/>
  <c r="M47" i="6"/>
  <c r="J47" i="6"/>
  <c r="G47" i="6"/>
  <c r="M46" i="6"/>
  <c r="K46" i="6"/>
  <c r="H46" i="6"/>
  <c r="J46" i="6" s="1"/>
  <c r="G46" i="6"/>
  <c r="E46" i="6"/>
  <c r="F46" i="6" s="1"/>
  <c r="M35" i="6"/>
  <c r="J35" i="6"/>
  <c r="G35" i="6"/>
  <c r="M34" i="6"/>
  <c r="J34" i="6"/>
  <c r="G34" i="6"/>
  <c r="M33" i="6"/>
  <c r="J33" i="6"/>
  <c r="G33" i="6"/>
  <c r="M32" i="6"/>
  <c r="J32" i="6"/>
  <c r="G32" i="6"/>
  <c r="M31" i="6"/>
  <c r="J31" i="6"/>
  <c r="G31" i="6"/>
  <c r="M30" i="6"/>
  <c r="J30" i="6"/>
  <c r="G30" i="6"/>
  <c r="M28" i="6"/>
  <c r="J28" i="6"/>
  <c r="G28" i="6"/>
  <c r="M25" i="6"/>
  <c r="J25" i="6"/>
  <c r="G25" i="6"/>
  <c r="M24" i="6"/>
  <c r="J24" i="6"/>
  <c r="G24" i="6"/>
  <c r="M23" i="6"/>
  <c r="J23" i="6"/>
  <c r="G23" i="6"/>
  <c r="M22" i="6"/>
  <c r="J22" i="6"/>
  <c r="G22" i="6"/>
  <c r="M21" i="6"/>
  <c r="J21" i="6"/>
  <c r="G21" i="6"/>
  <c r="M20" i="6"/>
  <c r="J20" i="6"/>
  <c r="G20" i="6"/>
  <c r="K19" i="6"/>
  <c r="M19" i="6" s="1"/>
  <c r="H19" i="6"/>
  <c r="E19" i="6"/>
  <c r="G19" i="6" s="1"/>
  <c r="M18" i="6"/>
  <c r="J18" i="6"/>
  <c r="G18" i="6"/>
  <c r="M17" i="6"/>
  <c r="J17" i="6"/>
  <c r="G17" i="6"/>
  <c r="M16" i="6"/>
  <c r="J16" i="6"/>
  <c r="G16" i="6"/>
  <c r="M15" i="6"/>
  <c r="J15" i="6"/>
  <c r="G15" i="6"/>
  <c r="M14" i="6"/>
  <c r="J14" i="6"/>
  <c r="G14" i="6"/>
  <c r="M13" i="6"/>
  <c r="J13" i="6"/>
  <c r="G13" i="6"/>
  <c r="M12" i="6"/>
  <c r="J12" i="6"/>
  <c r="G12" i="6"/>
  <c r="M11" i="6"/>
  <c r="J11" i="6"/>
  <c r="G11" i="6"/>
  <c r="K10" i="6"/>
  <c r="K9" i="6" s="1"/>
  <c r="H10" i="6"/>
  <c r="H9" i="6" s="1"/>
  <c r="E10" i="6"/>
  <c r="E9" i="6" s="1"/>
  <c r="M61" i="5"/>
  <c r="J61" i="5"/>
  <c r="G61" i="5"/>
  <c r="M60" i="5"/>
  <c r="J60" i="5"/>
  <c r="G60" i="5"/>
  <c r="M59" i="5"/>
  <c r="J59" i="5"/>
  <c r="G59" i="5"/>
  <c r="M58" i="5"/>
  <c r="J58" i="5"/>
  <c r="G58" i="5"/>
  <c r="K57" i="5"/>
  <c r="M57" i="5" s="1"/>
  <c r="H57" i="5"/>
  <c r="J57" i="5" s="1"/>
  <c r="E57" i="5"/>
  <c r="G57" i="5" s="1"/>
  <c r="M56" i="5"/>
  <c r="J56" i="5"/>
  <c r="G56" i="5"/>
  <c r="M55" i="5"/>
  <c r="J55" i="5"/>
  <c r="G55" i="5"/>
  <c r="M54" i="5"/>
  <c r="J54" i="5"/>
  <c r="G54" i="5"/>
  <c r="M53" i="5"/>
  <c r="J53" i="5"/>
  <c r="G53" i="5"/>
  <c r="K52" i="5"/>
  <c r="K45" i="5" s="1"/>
  <c r="H52" i="5"/>
  <c r="J52" i="5" s="1"/>
  <c r="E52" i="5"/>
  <c r="G52" i="5" s="1"/>
  <c r="G51" i="5"/>
  <c r="M50" i="5"/>
  <c r="J50" i="5"/>
  <c r="G50" i="5"/>
  <c r="M49" i="5"/>
  <c r="J49" i="5"/>
  <c r="G49" i="5"/>
  <c r="M48" i="5"/>
  <c r="J48" i="5"/>
  <c r="G48" i="5"/>
  <c r="M47" i="5"/>
  <c r="J47" i="5"/>
  <c r="G47" i="5"/>
  <c r="M46" i="5"/>
  <c r="K46" i="5"/>
  <c r="H46" i="5"/>
  <c r="J46" i="5" s="1"/>
  <c r="E46" i="5"/>
  <c r="G46" i="5" s="1"/>
  <c r="M35" i="5"/>
  <c r="J35" i="5"/>
  <c r="G35" i="5"/>
  <c r="M34" i="5"/>
  <c r="J34" i="5"/>
  <c r="G34" i="5"/>
  <c r="M33" i="5"/>
  <c r="J33" i="5"/>
  <c r="G33" i="5"/>
  <c r="M32" i="5"/>
  <c r="J32" i="5"/>
  <c r="G32" i="5"/>
  <c r="M31" i="5"/>
  <c r="J31" i="5"/>
  <c r="G31" i="5"/>
  <c r="M30" i="5"/>
  <c r="J30" i="5"/>
  <c r="G30" i="5"/>
  <c r="M28" i="5"/>
  <c r="J28" i="5"/>
  <c r="G28" i="5"/>
  <c r="M25" i="5"/>
  <c r="J25" i="5"/>
  <c r="G25" i="5"/>
  <c r="M24" i="5"/>
  <c r="J24" i="5"/>
  <c r="G24" i="5"/>
  <c r="M23" i="5"/>
  <c r="J23" i="5"/>
  <c r="G23" i="5"/>
  <c r="M22" i="5"/>
  <c r="J22" i="5"/>
  <c r="G22" i="5"/>
  <c r="M21" i="5"/>
  <c r="J21" i="5"/>
  <c r="G21" i="5"/>
  <c r="M20" i="5"/>
  <c r="J20" i="5"/>
  <c r="G20" i="5"/>
  <c r="K19" i="5"/>
  <c r="M19" i="5" s="1"/>
  <c r="H19" i="5"/>
  <c r="J19" i="5" s="1"/>
  <c r="E19" i="5"/>
  <c r="G19" i="5" s="1"/>
  <c r="M18" i="5"/>
  <c r="J18" i="5"/>
  <c r="G18" i="5"/>
  <c r="M17" i="5"/>
  <c r="J17" i="5"/>
  <c r="G17" i="5"/>
  <c r="M16" i="5"/>
  <c r="J16" i="5"/>
  <c r="G16" i="5"/>
  <c r="M15" i="5"/>
  <c r="J15" i="5"/>
  <c r="G15" i="5"/>
  <c r="M14" i="5"/>
  <c r="J14" i="5"/>
  <c r="G14" i="5"/>
  <c r="M13" i="5"/>
  <c r="J13" i="5"/>
  <c r="G13" i="5"/>
  <c r="M12" i="5"/>
  <c r="J12" i="5"/>
  <c r="G12" i="5"/>
  <c r="M11" i="5"/>
  <c r="J11" i="5"/>
  <c r="G11" i="5"/>
  <c r="K10" i="5"/>
  <c r="K9" i="5" s="1"/>
  <c r="H10" i="5"/>
  <c r="H9" i="5" s="1"/>
  <c r="E10" i="5"/>
  <c r="E9" i="5" s="1"/>
  <c r="J61" i="4"/>
  <c r="J60" i="4"/>
  <c r="J59" i="4"/>
  <c r="J58" i="4"/>
  <c r="F58" i="4"/>
  <c r="H57" i="4"/>
  <c r="J57" i="4" s="1"/>
  <c r="E57" i="4"/>
  <c r="F57" i="4" s="1"/>
  <c r="J56" i="4"/>
  <c r="I56" i="4"/>
  <c r="F56" i="4"/>
  <c r="J55" i="4"/>
  <c r="I55" i="4"/>
  <c r="F55" i="4"/>
  <c r="J54" i="4"/>
  <c r="J53" i="4"/>
  <c r="J52" i="4"/>
  <c r="H52" i="4"/>
  <c r="E52" i="4"/>
  <c r="J51" i="4"/>
  <c r="I51" i="4"/>
  <c r="F51" i="4"/>
  <c r="J50" i="4"/>
  <c r="I50" i="4"/>
  <c r="F50" i="4"/>
  <c r="J49" i="4"/>
  <c r="I49" i="4"/>
  <c r="F49" i="4"/>
  <c r="J48" i="4"/>
  <c r="I48" i="4"/>
  <c r="F48" i="4"/>
  <c r="J47" i="4"/>
  <c r="I47" i="4"/>
  <c r="H46" i="4"/>
  <c r="J46" i="4" s="1"/>
  <c r="E46" i="4"/>
  <c r="F46" i="4" s="1"/>
  <c r="H45" i="4"/>
  <c r="I54" i="4" s="1"/>
  <c r="E45" i="4"/>
  <c r="F47" i="4" s="1"/>
  <c r="J35" i="4"/>
  <c r="J34" i="4"/>
  <c r="J33" i="4"/>
  <c r="J32" i="4"/>
  <c r="I32" i="4"/>
  <c r="F32" i="4"/>
  <c r="J31" i="4"/>
  <c r="J30" i="4"/>
  <c r="J28" i="4"/>
  <c r="J25" i="4"/>
  <c r="J23" i="4"/>
  <c r="J22" i="4"/>
  <c r="I22" i="4"/>
  <c r="F22" i="4"/>
  <c r="J21" i="4"/>
  <c r="J20" i="4"/>
  <c r="H19" i="4"/>
  <c r="J19" i="4" s="1"/>
  <c r="E19" i="4"/>
  <c r="F19" i="4" s="1"/>
  <c r="J18" i="4"/>
  <c r="J17" i="4"/>
  <c r="J16" i="4"/>
  <c r="J15" i="4"/>
  <c r="I15" i="4"/>
  <c r="F15" i="4"/>
  <c r="J14" i="4"/>
  <c r="J13" i="4"/>
  <c r="J12" i="4"/>
  <c r="J11" i="4"/>
  <c r="H10" i="4"/>
  <c r="E10" i="4"/>
  <c r="J10" i="4" s="1"/>
  <c r="H9" i="4"/>
  <c r="I31" i="4" s="1"/>
  <c r="E9" i="4"/>
  <c r="F31" i="4" s="1"/>
  <c r="AK60" i="3"/>
  <c r="AC60" i="3"/>
  <c r="U60" i="3"/>
  <c r="M60" i="3"/>
  <c r="AK52" i="3"/>
  <c r="AC52" i="3"/>
  <c r="U52" i="3"/>
  <c r="M52" i="3"/>
  <c r="D52" i="3"/>
  <c r="AK45" i="3"/>
  <c r="AK47" i="3" s="1"/>
  <c r="AC45" i="3"/>
  <c r="AC47" i="3" s="1"/>
  <c r="U45" i="3"/>
  <c r="U47" i="3" s="1"/>
  <c r="M45" i="3"/>
  <c r="M47" i="3" s="1"/>
  <c r="D45" i="3"/>
  <c r="D47" i="3" s="1"/>
  <c r="AM33" i="3"/>
  <c r="AH33" i="3"/>
  <c r="AH11" i="3" s="1"/>
  <c r="AC33" i="3"/>
  <c r="AC11" i="3" s="1"/>
  <c r="X33" i="3"/>
  <c r="X11" i="3" s="1"/>
  <c r="S33" i="3"/>
  <c r="S11" i="3" s="1"/>
  <c r="N33" i="3"/>
  <c r="I33" i="3"/>
  <c r="D33" i="3"/>
  <c r="AM27" i="3"/>
  <c r="AH27" i="3"/>
  <c r="AC27" i="3"/>
  <c r="X27" i="3"/>
  <c r="S27" i="3"/>
  <c r="N27" i="3"/>
  <c r="I27" i="3"/>
  <c r="D27" i="3"/>
  <c r="AM11" i="3"/>
  <c r="N11" i="3"/>
  <c r="I11" i="3"/>
  <c r="D11" i="3"/>
  <c r="F55" i="2"/>
  <c r="H55" i="2" s="1"/>
  <c r="F54" i="2"/>
  <c r="H54" i="2" s="1"/>
  <c r="F53" i="2"/>
  <c r="H53" i="2" s="1"/>
  <c r="F52" i="2"/>
  <c r="G52" i="2" s="1"/>
  <c r="F51" i="2"/>
  <c r="G51" i="2" s="1"/>
  <c r="F50" i="2"/>
  <c r="G55" i="2" s="1"/>
  <c r="F48" i="2"/>
  <c r="H48" i="2" s="1"/>
  <c r="F47" i="2"/>
  <c r="F43" i="2" s="1"/>
  <c r="G46" i="2" s="1"/>
  <c r="H46" i="2"/>
  <c r="F46" i="2"/>
  <c r="H45" i="2"/>
  <c r="F45" i="2"/>
  <c r="G45" i="2" s="1"/>
  <c r="F44" i="2"/>
  <c r="G44" i="2" s="1"/>
  <c r="F41" i="2"/>
  <c r="G41" i="2" s="1"/>
  <c r="F40" i="2"/>
  <c r="G40" i="2" s="1"/>
  <c r="F39" i="2"/>
  <c r="H39" i="2" s="1"/>
  <c r="F38" i="2"/>
  <c r="H38" i="2" s="1"/>
  <c r="F37" i="2"/>
  <c r="H37" i="2" s="1"/>
  <c r="F36" i="2"/>
  <c r="F34" i="2"/>
  <c r="G34" i="2" s="1"/>
  <c r="F33" i="2"/>
  <c r="H33" i="2" s="1"/>
  <c r="F32" i="2"/>
  <c r="H32" i="2" s="1"/>
  <c r="F31" i="2"/>
  <c r="H31" i="2" s="1"/>
  <c r="F30" i="2"/>
  <c r="H30" i="2" s="1"/>
  <c r="F29" i="2"/>
  <c r="F27" i="2"/>
  <c r="H27" i="2" s="1"/>
  <c r="F26" i="2"/>
  <c r="F25" i="2"/>
  <c r="F22" i="2" s="1"/>
  <c r="G24" i="2" s="1"/>
  <c r="F24" i="2"/>
  <c r="H24" i="2" s="1"/>
  <c r="F23" i="2"/>
  <c r="H23" i="2" s="1"/>
  <c r="F60" i="1"/>
  <c r="H60" i="1" s="1"/>
  <c r="E60" i="1"/>
  <c r="G60" i="1" s="1"/>
  <c r="D60" i="1"/>
  <c r="G59" i="1"/>
  <c r="H58" i="1"/>
  <c r="G58" i="1"/>
  <c r="F57" i="1"/>
  <c r="H57" i="1" s="1"/>
  <c r="E57" i="1"/>
  <c r="G57" i="1" s="1"/>
  <c r="D57" i="1"/>
  <c r="G56" i="1"/>
  <c r="H55" i="1"/>
  <c r="G55" i="1"/>
  <c r="F54" i="1"/>
  <c r="H54" i="1" s="1"/>
  <c r="E54" i="1"/>
  <c r="G54" i="1" s="1"/>
  <c r="D54" i="1"/>
  <c r="H53" i="1"/>
  <c r="G53" i="1"/>
  <c r="H52" i="1"/>
  <c r="G52" i="1"/>
  <c r="H50" i="1"/>
  <c r="G50" i="1"/>
  <c r="F49" i="1"/>
  <c r="F51" i="1" s="1"/>
  <c r="E49" i="1"/>
  <c r="E51" i="1" s="1"/>
  <c r="G51" i="1" s="1"/>
  <c r="D49" i="1"/>
  <c r="D51" i="1" s="1"/>
  <c r="H48" i="1"/>
  <c r="G48" i="1"/>
  <c r="H47" i="1"/>
  <c r="G47" i="1"/>
  <c r="F46" i="1"/>
  <c r="H46" i="1" s="1"/>
  <c r="E46" i="1"/>
  <c r="G46" i="1" s="1"/>
  <c r="D46" i="1"/>
  <c r="H45" i="1"/>
  <c r="G45" i="1"/>
  <c r="F45" i="1"/>
  <c r="E45" i="1"/>
  <c r="D45" i="1"/>
  <c r="H44" i="1"/>
  <c r="G44" i="1"/>
  <c r="H43" i="1"/>
  <c r="G43" i="1"/>
  <c r="F42" i="1"/>
  <c r="H42" i="1" s="1"/>
  <c r="E42" i="1"/>
  <c r="G42" i="1" s="1"/>
  <c r="D42" i="1"/>
  <c r="H41" i="1"/>
  <c r="G41" i="1"/>
  <c r="H40" i="1"/>
  <c r="G40" i="1"/>
  <c r="F39" i="1"/>
  <c r="H39" i="1" s="1"/>
  <c r="E39" i="1"/>
  <c r="E37" i="1" s="1"/>
  <c r="D39" i="1"/>
  <c r="D37" i="1" s="1"/>
  <c r="F38" i="1"/>
  <c r="F37" i="1" s="1"/>
  <c r="H37" i="1" s="1"/>
  <c r="E38" i="1"/>
  <c r="D38" i="1"/>
  <c r="F32" i="1"/>
  <c r="H32" i="1" s="1"/>
  <c r="E32" i="1"/>
  <c r="I32" i="1" s="1"/>
  <c r="D32" i="1"/>
  <c r="I31" i="1"/>
  <c r="G31" i="1"/>
  <c r="I30" i="1"/>
  <c r="H30" i="1"/>
  <c r="G30" i="1"/>
  <c r="G32" i="1" s="1"/>
  <c r="G29" i="1"/>
  <c r="F29" i="1"/>
  <c r="H29" i="1" s="1"/>
  <c r="E29" i="1"/>
  <c r="I29" i="1" s="1"/>
  <c r="D29" i="1"/>
  <c r="I28" i="1"/>
  <c r="G28" i="1"/>
  <c r="I27" i="1"/>
  <c r="H27" i="1"/>
  <c r="G27" i="1"/>
  <c r="F26" i="1"/>
  <c r="H26" i="1" s="1"/>
  <c r="E26" i="1"/>
  <c r="I26" i="1" s="1"/>
  <c r="D26" i="1"/>
  <c r="I25" i="1"/>
  <c r="H25" i="1"/>
  <c r="G25" i="1"/>
  <c r="I24" i="1"/>
  <c r="H24" i="1"/>
  <c r="G24" i="1"/>
  <c r="G26" i="1" s="1"/>
  <c r="F23" i="1"/>
  <c r="H23" i="1" s="1"/>
  <c r="E23" i="1"/>
  <c r="I23" i="1" s="1"/>
  <c r="D23" i="1"/>
  <c r="I22" i="1"/>
  <c r="H22" i="1"/>
  <c r="G22" i="1"/>
  <c r="F21" i="1"/>
  <c r="H21" i="1" s="1"/>
  <c r="E21" i="1"/>
  <c r="I21" i="1" s="1"/>
  <c r="D21" i="1"/>
  <c r="I20" i="1"/>
  <c r="H20" i="1"/>
  <c r="G20" i="1"/>
  <c r="I19" i="1"/>
  <c r="H19" i="1"/>
  <c r="G19" i="1"/>
  <c r="G21" i="1" s="1"/>
  <c r="G23" i="1" s="1"/>
  <c r="E18" i="1"/>
  <c r="I18" i="1" s="1"/>
  <c r="D18" i="1"/>
  <c r="G17" i="1"/>
  <c r="F17" i="1"/>
  <c r="F18" i="1" s="1"/>
  <c r="H18" i="1" s="1"/>
  <c r="E17" i="1"/>
  <c r="D17" i="1"/>
  <c r="I16" i="1"/>
  <c r="H16" i="1"/>
  <c r="G16" i="1"/>
  <c r="I15" i="1"/>
  <c r="H15" i="1"/>
  <c r="G15" i="1"/>
  <c r="F14" i="1"/>
  <c r="H14" i="1" s="1"/>
  <c r="E14" i="1"/>
  <c r="I14" i="1" s="1"/>
  <c r="D14" i="1"/>
  <c r="I13" i="1"/>
  <c r="H13" i="1"/>
  <c r="G13" i="1"/>
  <c r="I12" i="1"/>
  <c r="H12" i="1"/>
  <c r="G12" i="1"/>
  <c r="G10" i="1" s="1"/>
  <c r="G9" i="1" s="1"/>
  <c r="G11" i="1"/>
  <c r="F11" i="1"/>
  <c r="F9" i="1" s="1"/>
  <c r="H9" i="1" s="1"/>
  <c r="E11" i="1"/>
  <c r="D11" i="1"/>
  <c r="F10" i="1"/>
  <c r="H10" i="1" s="1"/>
  <c r="E10" i="1"/>
  <c r="I10" i="1" s="1"/>
  <c r="D10" i="1"/>
  <c r="E9" i="1"/>
  <c r="D9" i="1"/>
  <c r="L24" i="6" l="1"/>
  <c r="L20" i="6"/>
  <c r="L9" i="6"/>
  <c r="L32" i="6"/>
  <c r="L27" i="6"/>
  <c r="L26" i="6"/>
  <c r="L14" i="6"/>
  <c r="L17" i="6"/>
  <c r="L34" i="6"/>
  <c r="M9" i="6"/>
  <c r="L16" i="6"/>
  <c r="L12" i="6"/>
  <c r="L29" i="6"/>
  <c r="L15" i="6"/>
  <c r="L22" i="6"/>
  <c r="L31" i="6"/>
  <c r="L21" i="6"/>
  <c r="L33" i="6"/>
  <c r="L11" i="6"/>
  <c r="L23" i="6"/>
  <c r="L28" i="6"/>
  <c r="L18" i="6"/>
  <c r="L25" i="6"/>
  <c r="L13" i="6"/>
  <c r="L30" i="6"/>
  <c r="L35" i="6"/>
  <c r="F34" i="6"/>
  <c r="F20" i="6"/>
  <c r="F23" i="6"/>
  <c r="F28" i="6"/>
  <c r="F11" i="6"/>
  <c r="F26" i="6"/>
  <c r="F22" i="6"/>
  <c r="F35" i="6"/>
  <c r="F17" i="6"/>
  <c r="F13" i="6"/>
  <c r="F30" i="6"/>
  <c r="F24" i="6"/>
  <c r="G9" i="6"/>
  <c r="F16" i="6"/>
  <c r="F15" i="6"/>
  <c r="F18" i="6"/>
  <c r="F21" i="6"/>
  <c r="F29" i="6"/>
  <c r="F9" i="6"/>
  <c r="F12" i="6"/>
  <c r="F33" i="6"/>
  <c r="F32" i="6"/>
  <c r="F14" i="6"/>
  <c r="F31" i="6"/>
  <c r="F25" i="6"/>
  <c r="I19" i="6"/>
  <c r="L45" i="6"/>
  <c r="L48" i="6"/>
  <c r="L55" i="6"/>
  <c r="L61" i="6"/>
  <c r="L53" i="6"/>
  <c r="L50" i="6"/>
  <c r="L49" i="6"/>
  <c r="L56" i="6"/>
  <c r="L60" i="6"/>
  <c r="L59" i="6"/>
  <c r="L47" i="6"/>
  <c r="L58" i="6"/>
  <c r="L54" i="6"/>
  <c r="L51" i="6"/>
  <c r="L46" i="6"/>
  <c r="F50" i="6"/>
  <c r="F54" i="6"/>
  <c r="F60" i="6"/>
  <c r="F56" i="6"/>
  <c r="F59" i="6"/>
  <c r="F47" i="6"/>
  <c r="F61" i="6"/>
  <c r="F49" i="6"/>
  <c r="F48" i="6"/>
  <c r="F51" i="6"/>
  <c r="F53" i="6"/>
  <c r="F58" i="6"/>
  <c r="G45" i="6"/>
  <c r="F45" i="6"/>
  <c r="F55" i="6"/>
  <c r="I9" i="6"/>
  <c r="I11" i="6"/>
  <c r="I34" i="6"/>
  <c r="I30" i="6"/>
  <c r="I24" i="6"/>
  <c r="I20" i="6"/>
  <c r="J9" i="6"/>
  <c r="I23" i="6"/>
  <c r="I28" i="6"/>
  <c r="I31" i="6"/>
  <c r="I29" i="6"/>
  <c r="I16" i="6"/>
  <c r="I12" i="6"/>
  <c r="I33" i="6"/>
  <c r="I15" i="6"/>
  <c r="I26" i="6"/>
  <c r="I18" i="6"/>
  <c r="I21" i="6"/>
  <c r="I17" i="6"/>
  <c r="I32" i="6"/>
  <c r="I22" i="6"/>
  <c r="I25" i="6"/>
  <c r="I14" i="6"/>
  <c r="I35" i="6"/>
  <c r="I13" i="6"/>
  <c r="F10" i="6"/>
  <c r="G52" i="6"/>
  <c r="M10" i="6"/>
  <c r="G10" i="6"/>
  <c r="H45" i="6"/>
  <c r="I46" i="6" s="1"/>
  <c r="M52" i="6"/>
  <c r="J19" i="6"/>
  <c r="L19" i="6"/>
  <c r="G57" i="6"/>
  <c r="F52" i="6"/>
  <c r="L10" i="6"/>
  <c r="F19" i="6"/>
  <c r="F57" i="6"/>
  <c r="J10" i="6"/>
  <c r="J52" i="6"/>
  <c r="L52" i="6"/>
  <c r="L57" i="6"/>
  <c r="I10" i="6"/>
  <c r="I9" i="5"/>
  <c r="I29" i="5"/>
  <c r="I12" i="5"/>
  <c r="I14" i="5"/>
  <c r="I31" i="5"/>
  <c r="I21" i="5"/>
  <c r="I34" i="5"/>
  <c r="I30" i="5"/>
  <c r="I33" i="5"/>
  <c r="I26" i="5"/>
  <c r="I35" i="5"/>
  <c r="I25" i="5"/>
  <c r="I24" i="5"/>
  <c r="I20" i="5"/>
  <c r="J9" i="5"/>
  <c r="I16" i="5"/>
  <c r="I13" i="5"/>
  <c r="I23" i="5"/>
  <c r="I28" i="5"/>
  <c r="I15" i="5"/>
  <c r="I32" i="5"/>
  <c r="I11" i="5"/>
  <c r="I22" i="5"/>
  <c r="I18" i="5"/>
  <c r="I17" i="5"/>
  <c r="F30" i="5"/>
  <c r="F24" i="5"/>
  <c r="F20" i="5"/>
  <c r="F12" i="5"/>
  <c r="F11" i="5"/>
  <c r="F32" i="5"/>
  <c r="F22" i="5"/>
  <c r="F18" i="5"/>
  <c r="F17" i="5"/>
  <c r="F13" i="5"/>
  <c r="F9" i="5"/>
  <c r="F23" i="5"/>
  <c r="F28" i="5"/>
  <c r="F26" i="5"/>
  <c r="F14" i="5"/>
  <c r="F21" i="5"/>
  <c r="F34" i="5"/>
  <c r="G9" i="5"/>
  <c r="F29" i="5"/>
  <c r="F33" i="5"/>
  <c r="F35" i="5"/>
  <c r="F16" i="5"/>
  <c r="F15" i="5"/>
  <c r="F25" i="5"/>
  <c r="F31" i="5"/>
  <c r="L24" i="5"/>
  <c r="L20" i="5"/>
  <c r="L9" i="5"/>
  <c r="L16" i="5"/>
  <c r="L12" i="5"/>
  <c r="L33" i="5"/>
  <c r="L28" i="5"/>
  <c r="L26" i="5"/>
  <c r="L18" i="5"/>
  <c r="L31" i="5"/>
  <c r="L25" i="5"/>
  <c r="L17" i="5"/>
  <c r="L32" i="5"/>
  <c r="L27" i="5"/>
  <c r="L35" i="5"/>
  <c r="L15" i="5"/>
  <c r="L11" i="5"/>
  <c r="L14" i="5"/>
  <c r="L21" i="5"/>
  <c r="L13" i="5"/>
  <c r="L30" i="5"/>
  <c r="L29" i="5"/>
  <c r="L23" i="5"/>
  <c r="L22" i="5"/>
  <c r="M9" i="5"/>
  <c r="L34" i="5"/>
  <c r="L47" i="5"/>
  <c r="L50" i="5"/>
  <c r="L61" i="5"/>
  <c r="L60" i="5"/>
  <c r="L56" i="5"/>
  <c r="L55" i="5"/>
  <c r="L51" i="5"/>
  <c r="L53" i="5"/>
  <c r="L49" i="5"/>
  <c r="L45" i="5"/>
  <c r="L48" i="5"/>
  <c r="L46" i="5"/>
  <c r="L54" i="5"/>
  <c r="L59" i="5"/>
  <c r="L58" i="5"/>
  <c r="F10" i="5"/>
  <c r="L10" i="5"/>
  <c r="H45" i="5"/>
  <c r="I19" i="5"/>
  <c r="L52" i="5"/>
  <c r="I10" i="5"/>
  <c r="J10" i="5"/>
  <c r="E45" i="5"/>
  <c r="M10" i="5"/>
  <c r="M52" i="5"/>
  <c r="G10" i="5"/>
  <c r="F46" i="5"/>
  <c r="L57" i="5"/>
  <c r="F52" i="5"/>
  <c r="F19" i="5"/>
  <c r="L19" i="5"/>
  <c r="F9" i="4"/>
  <c r="I9" i="4"/>
  <c r="J9" i="4"/>
  <c r="F25" i="4"/>
  <c r="F10" i="4"/>
  <c r="F18" i="4"/>
  <c r="F26" i="4"/>
  <c r="F35" i="4"/>
  <c r="I57" i="4"/>
  <c r="F23" i="4"/>
  <c r="F16" i="4"/>
  <c r="F33" i="4"/>
  <c r="I24" i="4"/>
  <c r="I25" i="4"/>
  <c r="I10" i="4"/>
  <c r="I18" i="4"/>
  <c r="I26" i="4"/>
  <c r="I58" i="4"/>
  <c r="I11" i="4"/>
  <c r="F28" i="4"/>
  <c r="F45" i="4"/>
  <c r="I23" i="4"/>
  <c r="F17" i="4"/>
  <c r="F34" i="4"/>
  <c r="I34" i="4"/>
  <c r="I35" i="4"/>
  <c r="F52" i="4"/>
  <c r="F59" i="4"/>
  <c r="F12" i="4"/>
  <c r="I19" i="4"/>
  <c r="I45" i="4"/>
  <c r="I59" i="4"/>
  <c r="I17" i="4"/>
  <c r="I16" i="4"/>
  <c r="I33" i="4"/>
  <c r="F27" i="4"/>
  <c r="F11" i="4"/>
  <c r="I27" i="4"/>
  <c r="I28" i="4"/>
  <c r="I12" i="4"/>
  <c r="F29" i="4"/>
  <c r="J45" i="4"/>
  <c r="I52" i="4"/>
  <c r="F20" i="4"/>
  <c r="I29" i="4"/>
  <c r="F60" i="4"/>
  <c r="F13" i="4"/>
  <c r="I20" i="4"/>
  <c r="F30" i="4"/>
  <c r="F53" i="4"/>
  <c r="I60" i="4"/>
  <c r="I13" i="4"/>
  <c r="I30" i="4"/>
  <c r="I53" i="4"/>
  <c r="F21" i="4"/>
  <c r="I46" i="4"/>
  <c r="F61" i="4"/>
  <c r="F14" i="4"/>
  <c r="I21" i="4"/>
  <c r="F54" i="4"/>
  <c r="I61" i="4"/>
  <c r="I14" i="4"/>
  <c r="G26" i="2"/>
  <c r="G47" i="2"/>
  <c r="H26" i="2"/>
  <c r="G27" i="2"/>
  <c r="H52" i="2"/>
  <c r="H25" i="2"/>
  <c r="G53" i="2"/>
  <c r="G25" i="2"/>
  <c r="G38" i="2"/>
  <c r="G39" i="2"/>
  <c r="H51" i="2"/>
  <c r="G31" i="2"/>
  <c r="G32" i="2"/>
  <c r="G23" i="2"/>
  <c r="H44" i="2"/>
  <c r="G54" i="2"/>
  <c r="H47" i="2"/>
  <c r="G48" i="2"/>
  <c r="G30" i="2"/>
  <c r="H40" i="2"/>
  <c r="G33" i="2"/>
  <c r="G37" i="2"/>
  <c r="H41" i="2"/>
  <c r="H51" i="1"/>
  <c r="I9" i="1"/>
  <c r="G37" i="1"/>
  <c r="H11" i="1"/>
  <c r="H17" i="1"/>
  <c r="H38" i="1"/>
  <c r="I11" i="1"/>
  <c r="G38" i="1"/>
  <c r="I17" i="1"/>
  <c r="G39" i="1"/>
  <c r="G14" i="1"/>
  <c r="G18" i="1" s="1"/>
  <c r="G49" i="1"/>
  <c r="H49" i="1"/>
  <c r="I54" i="6" l="1"/>
  <c r="I57" i="6"/>
  <c r="I60" i="6"/>
  <c r="I56" i="6"/>
  <c r="I50" i="6"/>
  <c r="I61" i="6"/>
  <c r="J45" i="6"/>
  <c r="I45" i="6"/>
  <c r="I48" i="6"/>
  <c r="I51" i="6"/>
  <c r="I49" i="6"/>
  <c r="I47" i="6"/>
  <c r="I53" i="6"/>
  <c r="I59" i="6"/>
  <c r="I55" i="6"/>
  <c r="I58" i="6"/>
  <c r="M45" i="6"/>
  <c r="I52" i="6"/>
  <c r="I54" i="5"/>
  <c r="I53" i="5"/>
  <c r="I60" i="5"/>
  <c r="I51" i="5"/>
  <c r="I58" i="5"/>
  <c r="I50" i="5"/>
  <c r="J45" i="5"/>
  <c r="I45" i="5"/>
  <c r="I48" i="5"/>
  <c r="I59" i="5"/>
  <c r="I61" i="5"/>
  <c r="I49" i="5"/>
  <c r="I56" i="5"/>
  <c r="I47" i="5"/>
  <c r="I55" i="5"/>
  <c r="I57" i="5"/>
  <c r="I46" i="5"/>
  <c r="M45" i="5"/>
  <c r="I52" i="5"/>
  <c r="F61" i="5"/>
  <c r="F45" i="5"/>
  <c r="F49" i="5"/>
  <c r="F60" i="5"/>
  <c r="F56" i="5"/>
  <c r="F58" i="5"/>
  <c r="F54" i="5"/>
  <c r="F50" i="5"/>
  <c r="F53" i="5"/>
  <c r="F47" i="5"/>
  <c r="F55" i="5"/>
  <c r="F48" i="5"/>
  <c r="F51" i="5"/>
  <c r="F57" i="5"/>
  <c r="G45" i="5"/>
  <c r="F5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中辻　明子</author>
  </authors>
  <commentList>
    <comment ref="B19" authorId="0" shapeId="0" xr:uid="{130129AC-8979-47BC-9D3C-4396DFCD3A99}">
      <text>
        <r>
          <rPr>
            <b/>
            <sz val="9"/>
            <color indexed="81"/>
            <rFont val="MS P ゴシック"/>
            <family val="3"/>
            <charset val="128"/>
          </rPr>
          <t>都市計画税除く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2" authorId="0" shapeId="0" xr:uid="{A823D6F4-0AAD-40D2-9483-BB2BD8D76A1E}">
      <text>
        <r>
          <rPr>
            <b/>
            <sz val="9"/>
            <color indexed="81"/>
            <rFont val="MS P ゴシック"/>
            <family val="3"/>
            <charset val="128"/>
          </rPr>
          <t>名称修正しました。
修正前：交納付金</t>
        </r>
      </text>
    </comment>
    <comment ref="B47" authorId="0" shapeId="0" xr:uid="{E2683C32-4FE8-4C63-92CD-D4E9C6CEEC2B}">
      <text>
        <r>
          <rPr>
            <b/>
            <sz val="9"/>
            <color indexed="81"/>
            <rFont val="MS P ゴシック"/>
            <family val="3"/>
            <charset val="128"/>
          </rPr>
          <t>都市計画税除く</t>
        </r>
      </text>
    </comment>
  </commentList>
</comments>
</file>

<file path=xl/sharedStrings.xml><?xml version="1.0" encoding="utf-8"?>
<sst xmlns="http://schemas.openxmlformats.org/spreadsheetml/2006/main" count="508" uniqueCount="201">
  <si>
    <t>14　財　　　政</t>
    <phoneticPr fontId="4"/>
  </si>
  <si>
    <t>85．市税等収納状況</t>
    <rPh sb="3" eb="5">
      <t>シゼイ</t>
    </rPh>
    <rPh sb="5" eb="6">
      <t>トウ</t>
    </rPh>
    <rPh sb="6" eb="8">
      <t>シュウノウ</t>
    </rPh>
    <rPh sb="8" eb="10">
      <t>ジョウキョウ</t>
    </rPh>
    <phoneticPr fontId="4"/>
  </si>
  <si>
    <t>令和4年度</t>
    <rPh sb="0" eb="2">
      <t>レイワ</t>
    </rPh>
    <rPh sb="3" eb="5">
      <t>ネンド</t>
    </rPh>
    <rPh sb="4" eb="5">
      <t>ド</t>
    </rPh>
    <phoneticPr fontId="4"/>
  </si>
  <si>
    <t>（単位：円）</t>
    <rPh sb="1" eb="3">
      <t>タンイ</t>
    </rPh>
    <rPh sb="4" eb="5">
      <t>エン</t>
    </rPh>
    <phoneticPr fontId="4"/>
  </si>
  <si>
    <t>予算額</t>
    <rPh sb="0" eb="3">
      <t>ヨサンガク</t>
    </rPh>
    <phoneticPr fontId="1"/>
  </si>
  <si>
    <t>調定額</t>
    <rPh sb="0" eb="1">
      <t>チョウ</t>
    </rPh>
    <rPh sb="1" eb="3">
      <t>テイガク</t>
    </rPh>
    <phoneticPr fontId="1"/>
  </si>
  <si>
    <t>収入済額</t>
    <rPh sb="0" eb="2">
      <t>シュウニュウ</t>
    </rPh>
    <rPh sb="2" eb="3">
      <t>ス</t>
    </rPh>
    <rPh sb="3" eb="4">
      <t>ガク</t>
    </rPh>
    <phoneticPr fontId="1"/>
  </si>
  <si>
    <t>収　入
未済額</t>
    <rPh sb="0" eb="1">
      <t>オサム</t>
    </rPh>
    <rPh sb="2" eb="3">
      <t>イリ</t>
    </rPh>
    <rPh sb="4" eb="5">
      <t>ミ</t>
    </rPh>
    <rPh sb="5" eb="6">
      <t>スミ</t>
    </rPh>
    <rPh sb="6" eb="7">
      <t>ガク</t>
    </rPh>
    <phoneticPr fontId="1"/>
  </si>
  <si>
    <t>徴収率
（％）</t>
    <rPh sb="0" eb="2">
      <t>チョウシュウ</t>
    </rPh>
    <rPh sb="2" eb="3">
      <t>リツ</t>
    </rPh>
    <phoneticPr fontId="1"/>
  </si>
  <si>
    <t>市税総額</t>
    <rPh sb="0" eb="2">
      <t>シゼイ</t>
    </rPh>
    <rPh sb="2" eb="4">
      <t>ソウガク</t>
    </rPh>
    <phoneticPr fontId="4"/>
  </si>
  <si>
    <t>市税現年分</t>
    <rPh sb="0" eb="2">
      <t>シゼイ</t>
    </rPh>
    <rPh sb="2" eb="3">
      <t>ゲン</t>
    </rPh>
    <rPh sb="3" eb="5">
      <t>ネンブン</t>
    </rPh>
    <phoneticPr fontId="4"/>
  </si>
  <si>
    <t>市税滞納分</t>
    <rPh sb="0" eb="2">
      <t>シゼイ</t>
    </rPh>
    <rPh sb="2" eb="4">
      <t>タイノウ</t>
    </rPh>
    <rPh sb="4" eb="5">
      <t>ブン</t>
    </rPh>
    <phoneticPr fontId="4"/>
  </si>
  <si>
    <t>市民税</t>
    <rPh sb="0" eb="3">
      <t>シミンゼイ</t>
    </rPh>
    <phoneticPr fontId="4"/>
  </si>
  <si>
    <t>個人</t>
    <rPh sb="0" eb="2">
      <t>コジン</t>
    </rPh>
    <phoneticPr fontId="4"/>
  </si>
  <si>
    <t>現</t>
    <rPh sb="0" eb="1">
      <t>ゲン</t>
    </rPh>
    <phoneticPr fontId="4"/>
  </si>
  <si>
    <t>滞</t>
    <rPh sb="0" eb="1">
      <t>タイ</t>
    </rPh>
    <phoneticPr fontId="4"/>
  </si>
  <si>
    <t>計</t>
    <rPh sb="0" eb="1">
      <t>ケイ</t>
    </rPh>
    <phoneticPr fontId="4"/>
  </si>
  <si>
    <t>法人</t>
    <rPh sb="0" eb="2">
      <t>ホウジン</t>
    </rPh>
    <phoneticPr fontId="4"/>
  </si>
  <si>
    <t>合計</t>
    <rPh sb="0" eb="1">
      <t>ア</t>
    </rPh>
    <rPh sb="1" eb="2">
      <t>ケイ</t>
    </rPh>
    <phoneticPr fontId="4"/>
  </si>
  <si>
    <t>固定資産税</t>
    <phoneticPr fontId="4"/>
  </si>
  <si>
    <t>固定
資産税</t>
    <rPh sb="0" eb="2">
      <t>コテイ</t>
    </rPh>
    <rPh sb="3" eb="6">
      <t>シサンゼイ</t>
    </rPh>
    <phoneticPr fontId="4"/>
  </si>
  <si>
    <t>交付金</t>
    <rPh sb="0" eb="1">
      <t>コウ</t>
    </rPh>
    <rPh sb="1" eb="2">
      <t>ヅケ</t>
    </rPh>
    <rPh sb="2" eb="3">
      <t>カネ</t>
    </rPh>
    <phoneticPr fontId="4"/>
  </si>
  <si>
    <t>合計</t>
    <rPh sb="0" eb="2">
      <t>ゴウケイ</t>
    </rPh>
    <phoneticPr fontId="4"/>
  </si>
  <si>
    <t>軽自動車税</t>
    <rPh sb="0" eb="4">
      <t>ケイジドウシャ</t>
    </rPh>
    <rPh sb="4" eb="5">
      <t>ゼイ</t>
    </rPh>
    <phoneticPr fontId="4"/>
  </si>
  <si>
    <t>市たばこ税</t>
    <rPh sb="0" eb="1">
      <t>シ</t>
    </rPh>
    <rPh sb="4" eb="5">
      <t>ゼイ</t>
    </rPh>
    <phoneticPr fontId="4"/>
  </si>
  <si>
    <t>入湯税</t>
    <rPh sb="0" eb="2">
      <t>ニュウトウ</t>
    </rPh>
    <rPh sb="2" eb="3">
      <t>ゼイ</t>
    </rPh>
    <phoneticPr fontId="4"/>
  </si>
  <si>
    <t>令和5年度</t>
    <rPh sb="0" eb="2">
      <t>レイワ</t>
    </rPh>
    <rPh sb="3" eb="5">
      <t>ネンド</t>
    </rPh>
    <phoneticPr fontId="4"/>
  </si>
  <si>
    <t>予算額</t>
    <rPh sb="0" eb="3">
      <t>ヨサンガク</t>
    </rPh>
    <phoneticPr fontId="4"/>
  </si>
  <si>
    <t>調定額</t>
    <rPh sb="0" eb="1">
      <t>チョウ</t>
    </rPh>
    <rPh sb="1" eb="3">
      <t>テイガク</t>
    </rPh>
    <phoneticPr fontId="4"/>
  </si>
  <si>
    <t>収入済額</t>
    <rPh sb="0" eb="2">
      <t>シュウニュウ</t>
    </rPh>
    <rPh sb="2" eb="3">
      <t>ス</t>
    </rPh>
    <rPh sb="3" eb="4">
      <t>ガク</t>
    </rPh>
    <phoneticPr fontId="4"/>
  </si>
  <si>
    <t>収　入
未済額</t>
    <rPh sb="0" eb="1">
      <t>オサム</t>
    </rPh>
    <rPh sb="2" eb="3">
      <t>イリ</t>
    </rPh>
    <rPh sb="4" eb="5">
      <t>ミ</t>
    </rPh>
    <rPh sb="5" eb="6">
      <t>スミ</t>
    </rPh>
    <rPh sb="6" eb="7">
      <t>ガク</t>
    </rPh>
    <phoneticPr fontId="4"/>
  </si>
  <si>
    <t>徴収率
（％）</t>
    <rPh sb="0" eb="2">
      <t>チョウシュウ</t>
    </rPh>
    <rPh sb="2" eb="3">
      <t>リツ</t>
    </rPh>
    <phoneticPr fontId="4"/>
  </si>
  <si>
    <t>交付金</t>
    <rPh sb="0" eb="3">
      <t>コウフキン</t>
    </rPh>
    <phoneticPr fontId="4"/>
  </si>
  <si>
    <t>【資料　税務課】</t>
    <rPh sb="4" eb="6">
      <t>ゼイム</t>
    </rPh>
    <phoneticPr fontId="4"/>
  </si>
  <si>
    <t>86．市民税業種別納税者数および課税額</t>
    <rPh sb="3" eb="5">
      <t>シミン</t>
    </rPh>
    <rPh sb="5" eb="6">
      <t>ゼイ</t>
    </rPh>
    <rPh sb="6" eb="8">
      <t>ギョウシュ</t>
    </rPh>
    <rPh sb="8" eb="9">
      <t>ベツ</t>
    </rPh>
    <rPh sb="9" eb="12">
      <t>ノウゼイシャ</t>
    </rPh>
    <rPh sb="12" eb="13">
      <t>スウ</t>
    </rPh>
    <rPh sb="16" eb="18">
      <t>カゼイ</t>
    </rPh>
    <rPh sb="18" eb="19">
      <t>ガク</t>
    </rPh>
    <phoneticPr fontId="4"/>
  </si>
  <si>
    <t>（１）納税義務者数</t>
    <rPh sb="3" eb="5">
      <t>ノウゼイ</t>
    </rPh>
    <rPh sb="5" eb="8">
      <t>ギムシャ</t>
    </rPh>
    <rPh sb="8" eb="9">
      <t>スウ</t>
    </rPh>
    <phoneticPr fontId="4"/>
  </si>
  <si>
    <t>各年7月1日現在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</si>
  <si>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（単位：人）</t>
    <rPh sb="1" eb="3">
      <t>タンイ</t>
    </rPh>
    <rPh sb="4" eb="5">
      <t>ニン</t>
    </rPh>
    <phoneticPr fontId="4"/>
  </si>
  <si>
    <t>令和2年</t>
    <rPh sb="0" eb="2">
      <t>レイワ</t>
    </rPh>
    <phoneticPr fontId="4"/>
  </si>
  <si>
    <t>令和3年</t>
    <rPh sb="0" eb="2">
      <t>レイワ</t>
    </rPh>
    <phoneticPr fontId="4"/>
  </si>
  <si>
    <t>令和4年</t>
    <phoneticPr fontId="4"/>
  </si>
  <si>
    <t>令和5年</t>
    <phoneticPr fontId="4"/>
  </si>
  <si>
    <t>令和6年</t>
    <phoneticPr fontId="4"/>
  </si>
  <si>
    <t>総数</t>
    <rPh sb="0" eb="2">
      <t>ソウスウ</t>
    </rPh>
    <phoneticPr fontId="4"/>
  </si>
  <si>
    <t>給与所得者</t>
    <rPh sb="0" eb="2">
      <t>キュウヨ</t>
    </rPh>
    <rPh sb="2" eb="4">
      <t>ショトク</t>
    </rPh>
    <rPh sb="4" eb="5">
      <t>シャ</t>
    </rPh>
    <phoneticPr fontId="4"/>
  </si>
  <si>
    <t>営業所得者</t>
    <rPh sb="0" eb="2">
      <t>エイギョウ</t>
    </rPh>
    <rPh sb="2" eb="5">
      <t>ショトクシャ</t>
    </rPh>
    <phoneticPr fontId="4"/>
  </si>
  <si>
    <t>農業所得者</t>
    <rPh sb="0" eb="2">
      <t>ノウギョウ</t>
    </rPh>
    <rPh sb="2" eb="4">
      <t>ショトク</t>
    </rPh>
    <rPh sb="4" eb="5">
      <t>シャ</t>
    </rPh>
    <phoneticPr fontId="4"/>
  </si>
  <si>
    <t>その他所得者</t>
    <rPh sb="2" eb="3">
      <t>タ</t>
    </rPh>
    <rPh sb="3" eb="6">
      <t>ショトクシャ</t>
    </rPh>
    <phoneticPr fontId="4"/>
  </si>
  <si>
    <t>家屋敷</t>
    <rPh sb="0" eb="2">
      <t>カオク</t>
    </rPh>
    <rPh sb="2" eb="3">
      <t>シキ</t>
    </rPh>
    <phoneticPr fontId="4"/>
  </si>
  <si>
    <t>（２）業種別課税額</t>
    <rPh sb="3" eb="5">
      <t>ギョウシュ</t>
    </rPh>
    <rPh sb="5" eb="6">
      <t>ベツ</t>
    </rPh>
    <rPh sb="6" eb="9">
      <t>カゼイガク</t>
    </rPh>
    <phoneticPr fontId="4"/>
  </si>
  <si>
    <t>均等割額</t>
    <rPh sb="0" eb="3">
      <t>キントウワリ</t>
    </rPh>
    <rPh sb="3" eb="4">
      <t>ガク</t>
    </rPh>
    <phoneticPr fontId="4"/>
  </si>
  <si>
    <t>所得割額</t>
    <rPh sb="0" eb="2">
      <t>ショトク</t>
    </rPh>
    <rPh sb="2" eb="3">
      <t>ワリ</t>
    </rPh>
    <rPh sb="3" eb="4">
      <t>ガク</t>
    </rPh>
    <phoneticPr fontId="4"/>
  </si>
  <si>
    <t>構成比</t>
    <rPh sb="0" eb="3">
      <t>コウセイヒ</t>
    </rPh>
    <phoneticPr fontId="4"/>
  </si>
  <si>
    <t>納税者１人当
たり税額(千円)</t>
    <rPh sb="0" eb="3">
      <t>ノウゼイシャ</t>
    </rPh>
    <rPh sb="3" eb="5">
      <t>ヒトリ</t>
    </rPh>
    <rPh sb="5" eb="6">
      <t>ア</t>
    </rPh>
    <rPh sb="9" eb="11">
      <t>ゼイガク</t>
    </rPh>
    <rPh sb="12" eb="13">
      <t>セン</t>
    </rPh>
    <rPh sb="13" eb="14">
      <t>エン</t>
    </rPh>
    <phoneticPr fontId="4"/>
  </si>
  <si>
    <t>（千円）</t>
    <rPh sb="1" eb="3">
      <t>センエン</t>
    </rPh>
    <phoneticPr fontId="4"/>
  </si>
  <si>
    <t>（％）</t>
    <phoneticPr fontId="4"/>
  </si>
  <si>
    <t>令  和  2　年</t>
    <rPh sb="0" eb="1">
      <t>レイ</t>
    </rPh>
    <rPh sb="3" eb="4">
      <t>ワ</t>
    </rPh>
    <phoneticPr fontId="4"/>
  </si>
  <si>
    <t>給与所得者</t>
  </si>
  <si>
    <t>営業所得者</t>
  </si>
  <si>
    <t>農業所得者</t>
  </si>
  <si>
    <t>その他所得者</t>
  </si>
  <si>
    <t>家屋敷</t>
  </si>
  <si>
    <t>令　和　3　年</t>
    <rPh sb="0" eb="1">
      <t>レイ</t>
    </rPh>
    <rPh sb="2" eb="3">
      <t>ワ</t>
    </rPh>
    <phoneticPr fontId="4"/>
  </si>
  <si>
    <t>令　和　4　年</t>
    <phoneticPr fontId="4"/>
  </si>
  <si>
    <t>令　和　5　年</t>
    <phoneticPr fontId="4"/>
  </si>
  <si>
    <t>令　和　6　年</t>
    <phoneticPr fontId="4"/>
  </si>
  <si>
    <t>【資料　税務課「市町村課税状況等の調」】</t>
    <rPh sb="1" eb="3">
      <t>シリョウ</t>
    </rPh>
    <rPh sb="4" eb="6">
      <t>ゼイム</t>
    </rPh>
    <rPh sb="6" eb="7">
      <t>カ</t>
    </rPh>
    <rPh sb="8" eb="11">
      <t>シチョウソン</t>
    </rPh>
    <rPh sb="11" eb="13">
      <t>カゼイ</t>
    </rPh>
    <rPh sb="13" eb="15">
      <t>ジョウキョウ</t>
    </rPh>
    <rPh sb="15" eb="16">
      <t>トウ</t>
    </rPh>
    <rPh sb="17" eb="18">
      <t>シラ</t>
    </rPh>
    <phoneticPr fontId="4"/>
  </si>
  <si>
    <t>87．市有財産の概要</t>
    <rPh sb="3" eb="5">
      <t>シユウ</t>
    </rPh>
    <rPh sb="5" eb="7">
      <t>ザイサン</t>
    </rPh>
    <rPh sb="8" eb="10">
      <t>ガイヨウ</t>
    </rPh>
    <phoneticPr fontId="4"/>
  </si>
  <si>
    <t>3月31日現在</t>
    <rPh sb="1" eb="2">
      <t>ガツ</t>
    </rPh>
    <rPh sb="4" eb="5">
      <t>ニチ</t>
    </rPh>
    <rPh sb="5" eb="7">
      <t>ゲンザイ</t>
    </rPh>
    <phoneticPr fontId="4"/>
  </si>
  <si>
    <t>（単位：㎡）</t>
    <rPh sb="1" eb="3">
      <t>タンイ</t>
    </rPh>
    <phoneticPr fontId="4"/>
  </si>
  <si>
    <t>令和4年度</t>
    <phoneticPr fontId="4"/>
  </si>
  <si>
    <t>令和5年度</t>
    <phoneticPr fontId="4"/>
  </si>
  <si>
    <t>土地
（地積）</t>
  </si>
  <si>
    <t>建物（延面積）</t>
  </si>
  <si>
    <t>計</t>
  </si>
  <si>
    <t>木造</t>
  </si>
  <si>
    <t>非木造</t>
  </si>
  <si>
    <t>総　　　数</t>
    <rPh sb="0" eb="1">
      <t>フサ</t>
    </rPh>
    <rPh sb="4" eb="5">
      <t>カズ</t>
    </rPh>
    <phoneticPr fontId="4"/>
  </si>
  <si>
    <t>行政財産</t>
    <rPh sb="0" eb="2">
      <t>ギョウセイ</t>
    </rPh>
    <rPh sb="2" eb="4">
      <t>ザイサン</t>
    </rPh>
    <phoneticPr fontId="4"/>
  </si>
  <si>
    <t>本　　庁　　舎</t>
    <rPh sb="0" eb="1">
      <t>ホン</t>
    </rPh>
    <rPh sb="3" eb="4">
      <t>チョウ</t>
    </rPh>
    <rPh sb="6" eb="7">
      <t>シャ</t>
    </rPh>
    <phoneticPr fontId="4"/>
  </si>
  <si>
    <t>山　東　支　所</t>
    <rPh sb="0" eb="1">
      <t>ヤマ</t>
    </rPh>
    <rPh sb="2" eb="3">
      <t>ヒガシ</t>
    </rPh>
    <rPh sb="4" eb="5">
      <t>シ</t>
    </rPh>
    <rPh sb="6" eb="7">
      <t>ショ</t>
    </rPh>
    <phoneticPr fontId="4"/>
  </si>
  <si>
    <t>伊吹市民自治センター</t>
    <rPh sb="0" eb="6">
      <t>イブキシミンジチ</t>
    </rPh>
    <phoneticPr fontId="4"/>
  </si>
  <si>
    <t>近江市民自治センター</t>
    <rPh sb="0" eb="6">
      <t>オウミシミンジチ</t>
    </rPh>
    <phoneticPr fontId="4"/>
  </si>
  <si>
    <t>その他の
行政機関</t>
    <rPh sb="2" eb="3">
      <t>タ</t>
    </rPh>
    <rPh sb="5" eb="7">
      <t>ギョウセイ</t>
    </rPh>
    <rPh sb="7" eb="9">
      <t>キカン</t>
    </rPh>
    <phoneticPr fontId="4"/>
  </si>
  <si>
    <t>消防施設</t>
    <rPh sb="0" eb="2">
      <t>ショウボウ</t>
    </rPh>
    <rPh sb="2" eb="4">
      <t>シセツ</t>
    </rPh>
    <phoneticPr fontId="4"/>
  </si>
  <si>
    <t>その他の施設</t>
    <rPh sb="2" eb="3">
      <t>タ</t>
    </rPh>
    <rPh sb="4" eb="6">
      <t>シセツ</t>
    </rPh>
    <phoneticPr fontId="4"/>
  </si>
  <si>
    <t>公共用
財　産</t>
    <rPh sb="0" eb="3">
      <t>コウキョウヨウ</t>
    </rPh>
    <rPh sb="4" eb="5">
      <t>ザイ</t>
    </rPh>
    <rPh sb="6" eb="7">
      <t>サン</t>
    </rPh>
    <phoneticPr fontId="4"/>
  </si>
  <si>
    <t>学校</t>
    <rPh sb="0" eb="2">
      <t>ガッコウ</t>
    </rPh>
    <phoneticPr fontId="4"/>
  </si>
  <si>
    <t>幼稚園</t>
    <rPh sb="0" eb="3">
      <t>ヨウチエン</t>
    </rPh>
    <phoneticPr fontId="4"/>
  </si>
  <si>
    <t>認定こども園</t>
    <rPh sb="0" eb="2">
      <t>ニンテイ</t>
    </rPh>
    <rPh sb="5" eb="6">
      <t>エン</t>
    </rPh>
    <phoneticPr fontId="4"/>
  </si>
  <si>
    <t>保育園</t>
    <rPh sb="0" eb="3">
      <t>ホイクエン</t>
    </rPh>
    <phoneticPr fontId="4"/>
  </si>
  <si>
    <t>公園</t>
    <rPh sb="0" eb="2">
      <t>コウエン</t>
    </rPh>
    <phoneticPr fontId="4"/>
  </si>
  <si>
    <t>公営住宅</t>
    <rPh sb="0" eb="4">
      <t>コウエイジュウタク</t>
    </rPh>
    <phoneticPr fontId="4"/>
  </si>
  <si>
    <t>改良住宅</t>
    <rPh sb="0" eb="4">
      <t>カイリョウジュウタク</t>
    </rPh>
    <phoneticPr fontId="4"/>
  </si>
  <si>
    <t>診療施設</t>
    <rPh sb="0" eb="4">
      <t>シンリョウシセツ</t>
    </rPh>
    <phoneticPr fontId="4"/>
  </si>
  <si>
    <t>小　計</t>
    <rPh sb="0" eb="1">
      <t>ショウ</t>
    </rPh>
    <rPh sb="2" eb="3">
      <t>ケイ</t>
    </rPh>
    <phoneticPr fontId="4"/>
  </si>
  <si>
    <t>普通財産</t>
    <rPh sb="0" eb="2">
      <t>フツウ</t>
    </rPh>
    <rPh sb="2" eb="4">
      <t>ザイサン</t>
    </rPh>
    <phoneticPr fontId="4"/>
  </si>
  <si>
    <t>山林原野</t>
    <rPh sb="0" eb="4">
      <t>サンリンゲンヤ</t>
    </rPh>
    <phoneticPr fontId="4"/>
  </si>
  <si>
    <t>農地</t>
    <rPh sb="0" eb="2">
      <t>ノウチ</t>
    </rPh>
    <phoneticPr fontId="4"/>
  </si>
  <si>
    <t>雑種地</t>
    <rPh sb="0" eb="3">
      <t>ザッシュチ</t>
    </rPh>
    <phoneticPr fontId="4"/>
  </si>
  <si>
    <t>宅地</t>
    <rPh sb="0" eb="2">
      <t>タクチ</t>
    </rPh>
    <phoneticPr fontId="4"/>
  </si>
  <si>
    <t>※地方公営企業法適用事業に関する財産は除く</t>
    <rPh sb="1" eb="3">
      <t>チホウ</t>
    </rPh>
    <rPh sb="3" eb="5">
      <t>コウエイ</t>
    </rPh>
    <rPh sb="5" eb="7">
      <t>キギョウ</t>
    </rPh>
    <rPh sb="7" eb="8">
      <t>ホウ</t>
    </rPh>
    <rPh sb="8" eb="10">
      <t>テキヨウ</t>
    </rPh>
    <rPh sb="10" eb="12">
      <t>ジギョウ</t>
    </rPh>
    <rPh sb="13" eb="14">
      <t>カン</t>
    </rPh>
    <rPh sb="16" eb="18">
      <t>ザイサン</t>
    </rPh>
    <rPh sb="19" eb="20">
      <t>ノゾ</t>
    </rPh>
    <phoneticPr fontId="4"/>
  </si>
  <si>
    <t>【資料　契約管財課】</t>
    <rPh sb="1" eb="3">
      <t>シリョウ</t>
    </rPh>
    <rPh sb="4" eb="6">
      <t>ケイヤク</t>
    </rPh>
    <rPh sb="6" eb="8">
      <t>カンザイ</t>
    </rPh>
    <rPh sb="8" eb="9">
      <t>カ</t>
    </rPh>
    <phoneticPr fontId="4"/>
  </si>
  <si>
    <t>88．財政状況</t>
    <rPh sb="3" eb="5">
      <t>ザイセイ</t>
    </rPh>
    <rPh sb="5" eb="7">
      <t>ジョウキョウ</t>
    </rPh>
    <phoneticPr fontId="4"/>
  </si>
  <si>
    <t>（１）普通会計決算収支の推移</t>
    <phoneticPr fontId="4"/>
  </si>
  <si>
    <t>（単位：千円）</t>
    <rPh sb="1" eb="3">
      <t>タンイ</t>
    </rPh>
    <rPh sb="4" eb="6">
      <t>センエン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</si>
  <si>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</si>
  <si>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令和2年度</t>
    <rPh sb="0" eb="2">
      <t>レイワ</t>
    </rPh>
    <rPh sb="3" eb="5">
      <t>ネンド</t>
    </rPh>
    <phoneticPr fontId="4"/>
  </si>
  <si>
    <t>令和3年度</t>
    <phoneticPr fontId="4"/>
  </si>
  <si>
    <t>歳入総額</t>
  </si>
  <si>
    <t>歳出総額</t>
  </si>
  <si>
    <t>歳入歳出差引額</t>
  </si>
  <si>
    <t>翌年度へ繰越すべき財源</t>
  </si>
  <si>
    <t>実質収支</t>
  </si>
  <si>
    <t>単年度収支</t>
  </si>
  <si>
    <t>積立金</t>
  </si>
  <si>
    <t>繰上償還額</t>
  </si>
  <si>
    <t>積立金取崩額</t>
  </si>
  <si>
    <t>実質単年度収支</t>
  </si>
  <si>
    <t>（２）普通会計決算分析指数等の推移</t>
    <rPh sb="7" eb="8">
      <t>ケツ</t>
    </rPh>
    <rPh sb="8" eb="9">
      <t>サン</t>
    </rPh>
    <rPh sb="9" eb="10">
      <t>ブン</t>
    </rPh>
    <rPh sb="10" eb="11">
      <t>セキ</t>
    </rPh>
    <rPh sb="11" eb="12">
      <t>シ</t>
    </rPh>
    <rPh sb="12" eb="13">
      <t>カズ</t>
    </rPh>
    <rPh sb="13" eb="14">
      <t>トウ</t>
    </rPh>
    <rPh sb="15" eb="16">
      <t>スイ</t>
    </rPh>
    <rPh sb="16" eb="17">
      <t>ワタル</t>
    </rPh>
    <phoneticPr fontId="4"/>
  </si>
  <si>
    <t>標準財政規模</t>
  </si>
  <si>
    <t>基準財政収入額</t>
  </si>
  <si>
    <t>基準財政需要額</t>
  </si>
  <si>
    <t>財政力指数(3ヵ年平均)</t>
  </si>
  <si>
    <t>積立金現在高</t>
  </si>
  <si>
    <t>土地開発基金現在高</t>
  </si>
  <si>
    <t>地方債現在高</t>
  </si>
  <si>
    <t>債務負担行為額</t>
  </si>
  <si>
    <t>実質収支比率</t>
  </si>
  <si>
    <t>経常収支比率</t>
  </si>
  <si>
    <t>実質公債費比率(3ヵ年平均)</t>
  </si>
  <si>
    <t>積立金現在高比率</t>
  </si>
  <si>
    <t>地方債現在高比率</t>
  </si>
  <si>
    <t>（３）普通会計歳入決算額の推移</t>
    <rPh sb="3" eb="4">
      <t>アマネ</t>
    </rPh>
    <rPh sb="4" eb="5">
      <t>ツウ</t>
    </rPh>
    <rPh sb="5" eb="6">
      <t>カイ</t>
    </rPh>
    <rPh sb="6" eb="7">
      <t>ケイ</t>
    </rPh>
    <rPh sb="7" eb="8">
      <t>トシ</t>
    </rPh>
    <rPh sb="8" eb="9">
      <t>イ</t>
    </rPh>
    <rPh sb="9" eb="10">
      <t>ケツ</t>
    </rPh>
    <rPh sb="10" eb="11">
      <t>サン</t>
    </rPh>
    <rPh sb="11" eb="12">
      <t>ガク</t>
    </rPh>
    <rPh sb="13" eb="14">
      <t>スイ</t>
    </rPh>
    <rPh sb="14" eb="15">
      <t>ワタル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</si>
  <si>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</si>
  <si>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令和2年度</t>
    <rPh sb="0" eb="2">
      <t>レイワ</t>
    </rPh>
    <phoneticPr fontId="4"/>
  </si>
  <si>
    <t>決算額</t>
  </si>
  <si>
    <t>構成比</t>
  </si>
  <si>
    <t>増減率</t>
  </si>
  <si>
    <t>（千円）</t>
  </si>
  <si>
    <t>（％）</t>
  </si>
  <si>
    <t>合　　　　　　　計</t>
    <rPh sb="0" eb="1">
      <t>ゴウ</t>
    </rPh>
    <rPh sb="8" eb="9">
      <t>ケイ</t>
    </rPh>
    <phoneticPr fontId="4"/>
  </si>
  <si>
    <t>自　主　財　源　計</t>
    <rPh sb="0" eb="1">
      <t>ジ</t>
    </rPh>
    <rPh sb="2" eb="3">
      <t>シュ</t>
    </rPh>
    <rPh sb="4" eb="5">
      <t>ザイ</t>
    </rPh>
    <rPh sb="6" eb="7">
      <t>ミナモト</t>
    </rPh>
    <rPh sb="8" eb="9">
      <t>ケイ</t>
    </rPh>
    <phoneticPr fontId="4"/>
  </si>
  <si>
    <t>市税</t>
    <rPh sb="0" eb="1">
      <t>シ</t>
    </rPh>
    <rPh sb="1" eb="2">
      <t>ゼイ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</si>
  <si>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</si>
  <si>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</si>
  <si>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</si>
  <si>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</si>
  <si>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2">
      <t>クリイレ</t>
    </rPh>
    <rPh sb="2" eb="3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</si>
  <si>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</si>
  <si>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</si>
  <si>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依　存　財　源　計</t>
    <rPh sb="0" eb="1">
      <t>エ</t>
    </rPh>
    <rPh sb="2" eb="3">
      <t>ゾン</t>
    </rPh>
    <rPh sb="4" eb="5">
      <t>ザイ</t>
    </rPh>
    <rPh sb="6" eb="7">
      <t>ミナモト</t>
    </rPh>
    <rPh sb="8" eb="9">
      <t>ケイ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</si>
  <si>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</si>
  <si>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</si>
  <si>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</si>
  <si>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</si>
  <si>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</si>
  <si>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－</t>
    <phoneticPr fontId="4"/>
  </si>
  <si>
    <t>皆増</t>
    <rPh sb="0" eb="1">
      <t>ミナ</t>
    </rPh>
    <rPh sb="1" eb="2">
      <t>ゾウ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</si>
  <si>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</si>
  <si>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</si>
  <si>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</si>
  <si>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皆減</t>
    <rPh sb="0" eb="1">
      <t>ミナ</t>
    </rPh>
    <rPh sb="1" eb="2">
      <t>ゲン</t>
    </rPh>
    <phoneticPr fontId="3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</si>
  <si>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</si>
  <si>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国有提供施設等所在市町村交付金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5">
      <t>コウフキン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</si>
  <si>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</si>
  <si>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4">
      <t>シシュツキン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</si>
  <si>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</si>
  <si>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</si>
  <si>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</si>
  <si>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市債</t>
    <rPh sb="0" eb="1">
      <t>シ</t>
    </rPh>
    <rPh sb="1" eb="2">
      <t>サイ</t>
    </rPh>
    <phoneticPr fontId="4"/>
  </si>
  <si>
    <t>（４）普通会計性質別歳出決算額の推移</t>
    <rPh sb="3" eb="4">
      <t>アマネ</t>
    </rPh>
    <rPh sb="4" eb="5">
      <t>ツウ</t>
    </rPh>
    <rPh sb="5" eb="6">
      <t>カイ</t>
    </rPh>
    <rPh sb="6" eb="7">
      <t>ケイ</t>
    </rPh>
    <rPh sb="7" eb="8">
      <t>セイ</t>
    </rPh>
    <rPh sb="8" eb="9">
      <t>シツ</t>
    </rPh>
    <rPh sb="9" eb="10">
      <t>ベツ</t>
    </rPh>
    <rPh sb="10" eb="11">
      <t>トシ</t>
    </rPh>
    <rPh sb="11" eb="12">
      <t>デ</t>
    </rPh>
    <rPh sb="12" eb="13">
      <t>ケツ</t>
    </rPh>
    <rPh sb="13" eb="14">
      <t>サン</t>
    </rPh>
    <rPh sb="14" eb="15">
      <t>ガク</t>
    </rPh>
    <rPh sb="16" eb="17">
      <t>スイ</t>
    </rPh>
    <rPh sb="17" eb="18">
      <t>ワタル</t>
    </rPh>
    <phoneticPr fontId="4"/>
  </si>
  <si>
    <t>決算額</t>
    <rPh sb="0" eb="2">
      <t>ケッサン</t>
    </rPh>
    <rPh sb="2" eb="3">
      <t>ガク</t>
    </rPh>
    <phoneticPr fontId="4"/>
  </si>
  <si>
    <t>増減率</t>
    <rPh sb="0" eb="2">
      <t>ゾウゲン</t>
    </rPh>
    <rPh sb="2" eb="3">
      <t>リツ</t>
    </rPh>
    <phoneticPr fontId="4"/>
  </si>
  <si>
    <t>合　　計</t>
    <rPh sb="0" eb="1">
      <t>ゴウ</t>
    </rPh>
    <rPh sb="3" eb="4">
      <t>ケイ</t>
    </rPh>
    <phoneticPr fontId="4"/>
  </si>
  <si>
    <t>義務的経費計</t>
    <rPh sb="0" eb="3">
      <t>ギムテキ</t>
    </rPh>
    <rPh sb="3" eb="5">
      <t>ケイヒ</t>
    </rPh>
    <rPh sb="5" eb="6">
      <t>ケイ</t>
    </rPh>
    <phoneticPr fontId="4"/>
  </si>
  <si>
    <t>人件費</t>
    <rPh sb="0" eb="3">
      <t>ジンケンヒ</t>
    </rPh>
    <phoneticPr fontId="4"/>
  </si>
  <si>
    <t>扶助費</t>
    <rPh sb="0" eb="3">
      <t>フジョヒ</t>
    </rPh>
    <phoneticPr fontId="4"/>
  </si>
  <si>
    <t>公債費</t>
    <rPh sb="0" eb="2">
      <t>コウサイ</t>
    </rPh>
    <rPh sb="2" eb="3">
      <t>ヒ</t>
    </rPh>
    <phoneticPr fontId="4"/>
  </si>
  <si>
    <t>元利償還金</t>
    <rPh sb="0" eb="2">
      <t>ガンリ</t>
    </rPh>
    <rPh sb="2" eb="5">
      <t>ショウカンキン</t>
    </rPh>
    <phoneticPr fontId="4"/>
  </si>
  <si>
    <t>一時借入金</t>
    <rPh sb="0" eb="2">
      <t>イチジ</t>
    </rPh>
    <rPh sb="2" eb="4">
      <t>カリイレ</t>
    </rPh>
    <rPh sb="4" eb="5">
      <t>キン</t>
    </rPh>
    <phoneticPr fontId="4"/>
  </si>
  <si>
    <t>一般行政経費計</t>
    <rPh sb="0" eb="2">
      <t>イッパン</t>
    </rPh>
    <rPh sb="2" eb="4">
      <t>ギョウセイ</t>
    </rPh>
    <rPh sb="4" eb="6">
      <t>ケイヒ</t>
    </rPh>
    <rPh sb="6" eb="7">
      <t>ケイ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</si>
  <si>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</si>
  <si>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</si>
  <si>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補助費等</t>
    <rPh sb="0" eb="2">
      <t>ホジョ</t>
    </rPh>
    <rPh sb="2" eb="3">
      <t>ヒ</t>
    </rPh>
    <rPh sb="3" eb="4">
      <t>トウ</t>
    </rPh>
    <phoneticPr fontId="4"/>
  </si>
  <si>
    <t>一部事務組合</t>
    <rPh sb="0" eb="2">
      <t>イチブ</t>
    </rPh>
    <rPh sb="2" eb="4">
      <t>ジム</t>
    </rPh>
    <rPh sb="4" eb="6">
      <t>クミアイ</t>
    </rPh>
    <phoneticPr fontId="4"/>
  </si>
  <si>
    <t>その他</t>
    <rPh sb="2" eb="3">
      <t>タ</t>
    </rPh>
    <phoneticPr fontId="4"/>
  </si>
  <si>
    <t>投資的経費</t>
    <rPh sb="0" eb="3">
      <t>トウシテキ</t>
    </rPh>
    <rPh sb="3" eb="5">
      <t>ケイヒ</t>
    </rPh>
    <phoneticPr fontId="4"/>
  </si>
  <si>
    <t>積立金</t>
    <rPh sb="0" eb="2">
      <t>ツミタテ</t>
    </rPh>
    <rPh sb="2" eb="3">
      <t>キン</t>
    </rPh>
    <phoneticPr fontId="4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</si>
  <si>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4"/>
  </si>
  <si>
    <t>繰出金</t>
    <rPh sb="0" eb="1">
      <t>グリ</t>
    </rPh>
    <rPh sb="1" eb="3">
      <t>シュッキン</t>
    </rPh>
    <phoneticPr fontId="4"/>
  </si>
  <si>
    <t>令和5年度</t>
    <rPh sb="0" eb="2">
      <t>レイワ</t>
    </rPh>
    <rPh sb="3" eb="4">
      <t>ネン</t>
    </rPh>
    <rPh sb="4" eb="5">
      <t>ド</t>
    </rPh>
    <phoneticPr fontId="4"/>
  </si>
  <si>
    <t>（５）特別会計決算額の推移</t>
    <rPh sb="3" eb="5">
      <t>トクベツ</t>
    </rPh>
    <rPh sb="5" eb="7">
      <t>カイケイ</t>
    </rPh>
    <rPh sb="7" eb="8">
      <t>ケツ</t>
    </rPh>
    <rPh sb="8" eb="9">
      <t>サン</t>
    </rPh>
    <rPh sb="9" eb="10">
      <t>ガク</t>
    </rPh>
    <rPh sb="11" eb="12">
      <t>スイ</t>
    </rPh>
    <rPh sb="12" eb="13">
      <t>ワタル</t>
    </rPh>
    <phoneticPr fontId="4"/>
  </si>
  <si>
    <t>令和元年度</t>
    <rPh sb="0" eb="2">
      <t>レイワ</t>
    </rPh>
    <rPh sb="2" eb="3">
      <t>ガン</t>
    </rPh>
    <phoneticPr fontId="4"/>
  </si>
  <si>
    <t>平成2年度</t>
    <phoneticPr fontId="4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</si>
  <si>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4"/>
  </si>
  <si>
    <t>歳入</t>
    <rPh sb="0" eb="2">
      <t>サイニュウ</t>
    </rPh>
    <phoneticPr fontId="4"/>
  </si>
  <si>
    <t>歳出</t>
    <rPh sb="0" eb="2">
      <t>サイシュツ</t>
    </rPh>
    <phoneticPr fontId="4"/>
  </si>
  <si>
    <t>後期高齢者医療事業</t>
    <rPh sb="0" eb="2">
      <t>コウキ</t>
    </rPh>
    <rPh sb="2" eb="5">
      <t>コウレイシャ</t>
    </rPh>
    <rPh sb="5" eb="7">
      <t>イリョウ</t>
    </rPh>
    <rPh sb="7" eb="9">
      <t>ジギョウ</t>
    </rPh>
    <phoneticPr fontId="4"/>
  </si>
  <si>
    <t>介護保険事業</t>
    <rPh sb="0" eb="2">
      <t>カイゴ</t>
    </rPh>
    <rPh sb="2" eb="4">
      <t>ホケン</t>
    </rPh>
    <rPh sb="4" eb="6">
      <t>ジギョウ</t>
    </rPh>
    <phoneticPr fontId="4"/>
  </si>
  <si>
    <t>【資料　財政課】</t>
    <rPh sb="1" eb="3">
      <t>シリョウ</t>
    </rPh>
    <rPh sb="4" eb="6">
      <t>ザイセイ</t>
    </rPh>
    <rPh sb="6" eb="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</si>
</sst>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gge&quot;年&quot;m&quot;月&quot;d&quot;日&quot;&quot;現&quot;&quot;在&quot;"/>
    <numFmt numFmtId="177" formatCode="0.0%"/>
    <numFmt numFmtId="178" formatCode="#,##0;&quot;△ &quot;#,##0"/>
    <numFmt numFmtId="179" formatCode="#,##0.0;&quot;△ &quot;#,##0.0"/>
    <numFmt numFmtId="180" formatCode="#,##0.0_ "/>
    <numFmt numFmtId="181" formatCode="#,##0.00;&quot;△ &quot;#,##0.00"/>
    <numFmt numFmtId="182" formatCode="#,##0_ "/>
    <numFmt numFmtId="183" formatCode="#,##0.000;&quot;△ &quot;#,##0.000"/>
    <numFmt numFmtId="184" formatCode="0.0;&quot;△ &quot;0.0"/>
    <numFmt numFmtId="185" formatCode="#,##0.0;[Red]\-#,##0.0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333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3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1" fillId="0" borderId="0" xfId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176" fontId="7" fillId="0" borderId="1" xfId="1" applyNumberFormat="1" applyFont="1" applyBorder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9" fillId="0" borderId="2" xfId="1" applyFont="1" applyBorder="1">
      <alignment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distributed" vertical="center" indent="1"/>
    </xf>
    <xf numFmtId="0" fontId="9" fillId="0" borderId="4" xfId="1" applyFont="1" applyBorder="1" applyAlignment="1">
      <alignment horizontal="distributed" vertical="center" indent="1"/>
    </xf>
    <xf numFmtId="38" fontId="9" fillId="3" borderId="0" xfId="2" applyFont="1" applyFill="1">
      <alignment vertical="center"/>
    </xf>
    <xf numFmtId="38" fontId="9" fillId="3" borderId="5" xfId="2" applyFont="1" applyFill="1" applyBorder="1">
      <alignment vertical="center"/>
    </xf>
    <xf numFmtId="177" fontId="9" fillId="0" borderId="3" xfId="1" applyNumberFormat="1" applyFont="1" applyBorder="1">
      <alignment vertical="center"/>
    </xf>
    <xf numFmtId="38" fontId="0" fillId="0" borderId="0" xfId="1" applyNumberFormat="1" applyFont="1">
      <alignment vertical="center"/>
    </xf>
    <xf numFmtId="0" fontId="9" fillId="4" borderId="2" xfId="1" applyFont="1" applyFill="1" applyBorder="1" applyAlignment="1">
      <alignment horizontal="distributed" vertical="center"/>
    </xf>
    <xf numFmtId="0" fontId="9" fillId="4" borderId="4" xfId="1" applyFont="1" applyFill="1" applyBorder="1" applyAlignment="1">
      <alignment horizontal="distributed" vertical="center"/>
    </xf>
    <xf numFmtId="38" fontId="9" fillId="4" borderId="3" xfId="2" applyFont="1" applyFill="1" applyBorder="1" applyAlignment="1">
      <alignment vertical="center"/>
    </xf>
    <xf numFmtId="38" fontId="9" fillId="4" borderId="5" xfId="2" applyFont="1" applyFill="1" applyBorder="1">
      <alignment vertical="center"/>
    </xf>
    <xf numFmtId="177" fontId="9" fillId="4" borderId="3" xfId="1" applyNumberFormat="1" applyFont="1" applyFill="1" applyBorder="1">
      <alignment vertical="center"/>
    </xf>
    <xf numFmtId="0" fontId="9" fillId="0" borderId="2" xfId="1" applyFont="1" applyBorder="1" applyAlignment="1">
      <alignment horizontal="distributed" vertical="center"/>
    </xf>
    <xf numFmtId="0" fontId="9" fillId="0" borderId="4" xfId="1" applyFont="1" applyBorder="1" applyAlignment="1">
      <alignment horizontal="distributed" vertical="center"/>
    </xf>
    <xf numFmtId="38" fontId="9" fillId="3" borderId="3" xfId="2" applyFont="1" applyFill="1" applyBorder="1" applyAlignment="1">
      <alignment vertical="center"/>
    </xf>
    <xf numFmtId="0" fontId="9" fillId="0" borderId="4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distributed" vertical="center" indent="1"/>
    </xf>
    <xf numFmtId="0" fontId="9" fillId="4" borderId="6" xfId="1" applyFont="1" applyFill="1" applyBorder="1" applyAlignment="1">
      <alignment horizontal="center" vertical="center"/>
    </xf>
    <xf numFmtId="38" fontId="9" fillId="4" borderId="7" xfId="2" applyFont="1" applyFill="1" applyBorder="1" applyAlignment="1">
      <alignment vertical="center"/>
    </xf>
    <xf numFmtId="178" fontId="9" fillId="4" borderId="7" xfId="1" applyNumberFormat="1" applyFont="1" applyFill="1" applyBorder="1">
      <alignment vertical="center"/>
    </xf>
    <xf numFmtId="38" fontId="9" fillId="4" borderId="6" xfId="2" applyFont="1" applyFill="1" applyBorder="1">
      <alignment vertical="center"/>
    </xf>
    <xf numFmtId="177" fontId="9" fillId="4" borderId="7" xfId="1" applyNumberFormat="1" applyFont="1" applyFill="1" applyBorder="1">
      <alignment vertical="center"/>
    </xf>
    <xf numFmtId="0" fontId="9" fillId="0" borderId="8" xfId="1" applyFont="1" applyBorder="1" applyAlignment="1">
      <alignment horizontal="center" vertical="center"/>
    </xf>
    <xf numFmtId="38" fontId="9" fillId="3" borderId="9" xfId="2" applyFont="1" applyFill="1" applyBorder="1" applyAlignment="1">
      <alignment vertical="center"/>
    </xf>
    <xf numFmtId="178" fontId="9" fillId="3" borderId="9" xfId="1" applyNumberFormat="1" applyFont="1" applyFill="1" applyBorder="1">
      <alignment vertical="center"/>
    </xf>
    <xf numFmtId="38" fontId="9" fillId="3" borderId="8" xfId="2" applyFont="1" applyFill="1" applyBorder="1">
      <alignment vertical="center"/>
    </xf>
    <xf numFmtId="177" fontId="9" fillId="0" borderId="9" xfId="1" applyNumberFormat="1" applyFont="1" applyBorder="1">
      <alignment vertical="center"/>
    </xf>
    <xf numFmtId="0" fontId="9" fillId="4" borderId="10" xfId="1" applyFont="1" applyFill="1" applyBorder="1" applyAlignment="1">
      <alignment horizontal="center" vertical="center"/>
    </xf>
    <xf numFmtId="38" fontId="9" fillId="4" borderId="11" xfId="2" applyFont="1" applyFill="1" applyBorder="1" applyAlignment="1">
      <alignment vertical="center"/>
    </xf>
    <xf numFmtId="38" fontId="9" fillId="4" borderId="10" xfId="2" applyFont="1" applyFill="1" applyBorder="1">
      <alignment vertical="center"/>
    </xf>
    <xf numFmtId="177" fontId="9" fillId="4" borderId="11" xfId="1" applyNumberFormat="1" applyFont="1" applyFill="1" applyBorder="1">
      <alignment vertical="center"/>
    </xf>
    <xf numFmtId="0" fontId="9" fillId="0" borderId="6" xfId="1" applyFont="1" applyBorder="1" applyAlignment="1">
      <alignment horizontal="center" vertical="center"/>
    </xf>
    <xf numFmtId="38" fontId="9" fillId="3" borderId="7" xfId="2" applyFont="1" applyFill="1" applyBorder="1" applyAlignment="1">
      <alignment vertical="center"/>
    </xf>
    <xf numFmtId="178" fontId="9" fillId="3" borderId="7" xfId="1" applyNumberFormat="1" applyFont="1" applyFill="1" applyBorder="1">
      <alignment vertical="center"/>
    </xf>
    <xf numFmtId="38" fontId="9" fillId="3" borderId="6" xfId="2" applyFont="1" applyFill="1" applyBorder="1">
      <alignment vertical="center"/>
    </xf>
    <xf numFmtId="177" fontId="9" fillId="0" borderId="7" xfId="1" applyNumberFormat="1" applyFont="1" applyBorder="1">
      <alignment vertical="center"/>
    </xf>
    <xf numFmtId="0" fontId="9" fillId="4" borderId="8" xfId="1" applyFont="1" applyFill="1" applyBorder="1" applyAlignment="1">
      <alignment horizontal="center" vertical="center"/>
    </xf>
    <xf numFmtId="38" fontId="9" fillId="4" borderId="9" xfId="2" applyFont="1" applyFill="1" applyBorder="1" applyAlignment="1">
      <alignment vertical="center"/>
    </xf>
    <xf numFmtId="178" fontId="9" fillId="4" borderId="9" xfId="1" applyNumberFormat="1" applyFont="1" applyFill="1" applyBorder="1">
      <alignment vertical="center"/>
    </xf>
    <xf numFmtId="38" fontId="9" fillId="4" borderId="8" xfId="2" applyFont="1" applyFill="1" applyBorder="1">
      <alignment vertical="center"/>
    </xf>
    <xf numFmtId="177" fontId="9" fillId="4" borderId="9" xfId="1" applyNumberFormat="1" applyFont="1" applyFill="1" applyBorder="1">
      <alignment vertical="center"/>
    </xf>
    <xf numFmtId="0" fontId="9" fillId="0" borderId="10" xfId="1" applyFont="1" applyBorder="1" applyAlignment="1">
      <alignment horizontal="center" vertical="center"/>
    </xf>
    <xf numFmtId="38" fontId="9" fillId="3" borderId="11" xfId="2" applyFont="1" applyFill="1" applyBorder="1" applyAlignment="1">
      <alignment vertical="center"/>
    </xf>
    <xf numFmtId="38" fontId="9" fillId="3" borderId="10" xfId="2" applyFont="1" applyFill="1" applyBorder="1">
      <alignment vertical="center"/>
    </xf>
    <xf numFmtId="177" fontId="9" fillId="0" borderId="11" xfId="1" applyNumberFormat="1" applyFont="1" applyBorder="1">
      <alignment vertical="center"/>
    </xf>
    <xf numFmtId="0" fontId="9" fillId="4" borderId="5" xfId="1" applyFont="1" applyFill="1" applyBorder="1" applyAlignment="1">
      <alignment horizontal="distributed" vertical="center" indent="1"/>
    </xf>
    <xf numFmtId="0" fontId="9" fillId="0" borderId="4" xfId="1" applyFont="1" applyBorder="1" applyAlignment="1">
      <alignment horizontal="center" vertical="center" textRotation="255" wrapText="1"/>
    </xf>
    <xf numFmtId="0" fontId="9" fillId="0" borderId="6" xfId="1" applyFont="1" applyBorder="1" applyAlignment="1">
      <alignment horizontal="distributed" vertical="center" wrapText="1" indent="1"/>
    </xf>
    <xf numFmtId="0" fontId="9" fillId="0" borderId="8" xfId="1" applyFont="1" applyBorder="1" applyAlignment="1">
      <alignment horizontal="distributed" vertical="center" indent="1"/>
    </xf>
    <xf numFmtId="0" fontId="9" fillId="0" borderId="10" xfId="1" applyFont="1" applyBorder="1" applyAlignment="1">
      <alignment horizontal="distributed" vertical="center" indent="1"/>
    </xf>
    <xf numFmtId="0" fontId="9" fillId="4" borderId="5" xfId="1" applyFont="1" applyFill="1" applyBorder="1" applyAlignment="1">
      <alignment horizontal="distributed" vertical="center" wrapText="1" indent="1"/>
    </xf>
    <xf numFmtId="0" fontId="9" fillId="4" borderId="5" xfId="1" applyFont="1" applyFill="1" applyBorder="1" applyAlignment="1">
      <alignment horizontal="center" vertical="center"/>
    </xf>
    <xf numFmtId="38" fontId="9" fillId="4" borderId="3" xfId="2" applyFont="1" applyFill="1" applyBorder="1" applyAlignment="1">
      <alignment horizontal="right" vertical="center"/>
    </xf>
    <xf numFmtId="178" fontId="9" fillId="4" borderId="3" xfId="1" applyNumberFormat="1" applyFont="1" applyFill="1" applyBorder="1" applyAlignment="1">
      <alignment horizontal="right" vertical="center"/>
    </xf>
    <xf numFmtId="38" fontId="9" fillId="4" borderId="5" xfId="2" applyFont="1" applyFill="1" applyBorder="1" applyAlignment="1">
      <alignment horizontal="right" vertical="center"/>
    </xf>
    <xf numFmtId="38" fontId="9" fillId="3" borderId="3" xfId="2" applyFont="1" applyFill="1" applyBorder="1" applyAlignment="1">
      <alignment horizontal="right" vertical="center"/>
    </xf>
    <xf numFmtId="0" fontId="9" fillId="0" borderId="12" xfId="1" applyFont="1" applyBorder="1" applyAlignment="1">
      <alignment horizontal="distributed" vertical="center" indent="1"/>
    </xf>
    <xf numFmtId="0" fontId="9" fillId="0" borderId="13" xfId="1" applyFont="1" applyBorder="1" applyAlignment="1">
      <alignment horizontal="distributed" vertical="center" indent="1"/>
    </xf>
    <xf numFmtId="38" fontId="9" fillId="4" borderId="7" xfId="2" applyFont="1" applyFill="1" applyBorder="1" applyAlignment="1">
      <alignment horizontal="right" vertical="center"/>
    </xf>
    <xf numFmtId="178" fontId="9" fillId="4" borderId="7" xfId="1" applyNumberFormat="1" applyFont="1" applyFill="1" applyBorder="1" applyAlignment="1">
      <alignment horizontal="right" vertical="center"/>
    </xf>
    <xf numFmtId="0" fontId="1" fillId="0" borderId="0" xfId="1" applyAlignment="1">
      <alignment horizontal="distributed" vertical="center" indent="1"/>
    </xf>
    <xf numFmtId="0" fontId="1" fillId="0" borderId="14" xfId="1" applyBorder="1" applyAlignment="1">
      <alignment horizontal="distributed" vertical="center" indent="1"/>
    </xf>
    <xf numFmtId="38" fontId="9" fillId="3" borderId="9" xfId="2" applyFont="1" applyFill="1" applyBorder="1" applyAlignment="1">
      <alignment horizontal="right" vertical="center"/>
    </xf>
    <xf numFmtId="178" fontId="9" fillId="3" borderId="9" xfId="1" applyNumberFormat="1" applyFont="1" applyFill="1" applyBorder="1" applyAlignment="1">
      <alignment horizontal="right" vertical="center"/>
    </xf>
    <xf numFmtId="0" fontId="1" fillId="0" borderId="1" xfId="1" applyBorder="1" applyAlignment="1">
      <alignment horizontal="distributed" vertical="center" indent="1"/>
    </xf>
    <xf numFmtId="0" fontId="1" fillId="0" borderId="15" xfId="1" applyBorder="1" applyAlignment="1">
      <alignment horizontal="distributed" vertical="center" indent="1"/>
    </xf>
    <xf numFmtId="38" fontId="9" fillId="4" borderId="11" xfId="2" applyFont="1" applyFill="1" applyBorder="1" applyAlignment="1">
      <alignment horizontal="right" vertical="center"/>
    </xf>
    <xf numFmtId="38" fontId="9" fillId="3" borderId="7" xfId="2" applyFont="1" applyFill="1" applyBorder="1" applyAlignment="1">
      <alignment horizontal="right" vertical="center"/>
    </xf>
    <xf numFmtId="178" fontId="9" fillId="3" borderId="7" xfId="1" applyNumberFormat="1" applyFont="1" applyFill="1" applyBorder="1" applyAlignment="1">
      <alignment horizontal="right" vertical="center"/>
    </xf>
    <xf numFmtId="38" fontId="9" fillId="3" borderId="6" xfId="2" applyFont="1" applyFill="1" applyBorder="1" applyAlignment="1">
      <alignment horizontal="right" vertical="center"/>
    </xf>
    <xf numFmtId="38" fontId="9" fillId="4" borderId="9" xfId="2" applyFont="1" applyFill="1" applyBorder="1" applyAlignment="1">
      <alignment horizontal="right" vertical="center"/>
    </xf>
    <xf numFmtId="178" fontId="9" fillId="4" borderId="9" xfId="1" applyNumberFormat="1" applyFont="1" applyFill="1" applyBorder="1" applyAlignment="1">
      <alignment horizontal="right" vertical="center"/>
    </xf>
    <xf numFmtId="38" fontId="9" fillId="4" borderId="8" xfId="2" applyFont="1" applyFill="1" applyBorder="1" applyAlignment="1">
      <alignment horizontal="right" vertical="center"/>
    </xf>
    <xf numFmtId="38" fontId="9" fillId="3" borderId="10" xfId="2" applyFont="1" applyFill="1" applyBorder="1" applyAlignment="1">
      <alignment horizontal="right" vertical="center"/>
    </xf>
    <xf numFmtId="38" fontId="9" fillId="4" borderId="6" xfId="2" applyFont="1" applyFill="1" applyBorder="1" applyAlignment="1">
      <alignment vertical="center"/>
    </xf>
    <xf numFmtId="178" fontId="9" fillId="4" borderId="12" xfId="1" applyNumberFormat="1" applyFont="1" applyFill="1" applyBorder="1">
      <alignment vertical="center"/>
    </xf>
    <xf numFmtId="178" fontId="9" fillId="4" borderId="6" xfId="1" applyNumberFormat="1" applyFont="1" applyFill="1" applyBorder="1">
      <alignment vertical="center"/>
    </xf>
    <xf numFmtId="38" fontId="9" fillId="4" borderId="6" xfId="2" applyFont="1" applyFill="1" applyBorder="1" applyAlignment="1">
      <alignment horizontal="right" vertical="center"/>
    </xf>
    <xf numFmtId="0" fontId="9" fillId="0" borderId="0" xfId="1" applyFont="1" applyAlignment="1">
      <alignment horizontal="distributed" vertical="center" indent="1"/>
    </xf>
    <xf numFmtId="0" fontId="9" fillId="0" borderId="14" xfId="1" applyFont="1" applyBorder="1" applyAlignment="1">
      <alignment horizontal="distributed" vertical="center" indent="1"/>
    </xf>
    <xf numFmtId="38" fontId="9" fillId="3" borderId="8" xfId="2" applyFont="1" applyFill="1" applyBorder="1" applyAlignment="1">
      <alignment horizontal="right" vertical="center"/>
    </xf>
    <xf numFmtId="0" fontId="9" fillId="0" borderId="1" xfId="1" applyFont="1" applyBorder="1" applyAlignment="1">
      <alignment horizontal="distributed" vertical="center" indent="1"/>
    </xf>
    <xf numFmtId="0" fontId="9" fillId="0" borderId="15" xfId="1" applyFont="1" applyBorder="1" applyAlignment="1">
      <alignment horizontal="distributed" vertical="center" indent="1"/>
    </xf>
    <xf numFmtId="38" fontId="9" fillId="4" borderId="10" xfId="2" applyFont="1" applyFill="1" applyBorder="1" applyAlignment="1">
      <alignment horizontal="right" vertical="center"/>
    </xf>
    <xf numFmtId="0" fontId="9" fillId="0" borderId="0" xfId="1" applyFont="1" applyAlignment="1">
      <alignment horizontal="distributed" vertical="center" indent="1"/>
    </xf>
    <xf numFmtId="0" fontId="9" fillId="0" borderId="0" xfId="1" applyFont="1" applyAlignment="1">
      <alignment horizontal="center" vertical="center"/>
    </xf>
    <xf numFmtId="38" fontId="9" fillId="3" borderId="0" xfId="2" applyFont="1" applyFill="1" applyBorder="1" applyAlignment="1">
      <alignment horizontal="right" vertical="center"/>
    </xf>
    <xf numFmtId="179" fontId="9" fillId="0" borderId="0" xfId="1" applyNumberFormat="1" applyFont="1">
      <alignment vertical="center"/>
    </xf>
    <xf numFmtId="0" fontId="8" fillId="3" borderId="0" xfId="1" applyFont="1" applyFill="1" applyAlignment="1">
      <alignment horizontal="centerContinuous" vertical="center"/>
    </xf>
    <xf numFmtId="0" fontId="7" fillId="3" borderId="0" xfId="1" applyFont="1" applyFill="1" applyAlignment="1">
      <alignment horizontal="centerContinuous" vertical="center"/>
    </xf>
    <xf numFmtId="176" fontId="7" fillId="3" borderId="1" xfId="1" applyNumberFormat="1" applyFont="1" applyFill="1" applyBorder="1" applyAlignment="1">
      <alignment horizontal="left" vertical="center"/>
    </xf>
    <xf numFmtId="0" fontId="7" fillId="3" borderId="0" xfId="1" applyFont="1" applyFill="1">
      <alignment vertical="center"/>
    </xf>
    <xf numFmtId="3" fontId="9" fillId="3" borderId="6" xfId="2" applyNumberFormat="1" applyFont="1" applyFill="1" applyBorder="1">
      <alignment vertical="center"/>
    </xf>
    <xf numFmtId="38" fontId="9" fillId="3" borderId="11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38" fontId="9" fillId="0" borderId="0" xfId="2" applyFont="1" applyBorder="1" applyAlignment="1">
      <alignment horizontal="righ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 indent="1"/>
    </xf>
    <xf numFmtId="0" fontId="9" fillId="5" borderId="0" xfId="1" applyFont="1" applyFill="1" applyAlignment="1">
      <alignment horizontal="distributed" vertical="center" indent="1"/>
    </xf>
    <xf numFmtId="0" fontId="9" fillId="5" borderId="14" xfId="1" applyFont="1" applyFill="1" applyBorder="1" applyAlignment="1">
      <alignment horizontal="distributed" vertical="center" indent="1"/>
    </xf>
    <xf numFmtId="178" fontId="9" fillId="5" borderId="9" xfId="1" applyNumberFormat="1" applyFont="1" applyFill="1" applyBorder="1" applyAlignment="1">
      <alignment horizontal="right" vertical="center" indent="1"/>
    </xf>
    <xf numFmtId="178" fontId="9" fillId="0" borderId="9" xfId="1" applyNumberFormat="1" applyFont="1" applyBorder="1" applyAlignment="1">
      <alignment horizontal="right" vertical="center" indent="1"/>
    </xf>
    <xf numFmtId="0" fontId="9" fillId="5" borderId="1" xfId="1" applyFont="1" applyFill="1" applyBorder="1" applyAlignment="1">
      <alignment horizontal="distributed" vertical="center" indent="1"/>
    </xf>
    <xf numFmtId="0" fontId="9" fillId="5" borderId="15" xfId="1" applyFont="1" applyFill="1" applyBorder="1" applyAlignment="1">
      <alignment horizontal="distributed" vertical="center" indent="1"/>
    </xf>
    <xf numFmtId="178" fontId="9" fillId="5" borderId="11" xfId="1" applyNumberFormat="1" applyFont="1" applyFill="1" applyBorder="1" applyAlignment="1">
      <alignment horizontal="right" vertical="center" indent="1"/>
    </xf>
    <xf numFmtId="0" fontId="9" fillId="0" borderId="12" xfId="1" applyFont="1" applyBorder="1">
      <alignment vertical="center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>
      <alignment vertical="center"/>
    </xf>
    <xf numFmtId="0" fontId="9" fillId="0" borderId="11" xfId="1" applyFont="1" applyBorder="1" applyAlignment="1">
      <alignment horizontal="center" vertical="center"/>
    </xf>
    <xf numFmtId="0" fontId="9" fillId="0" borderId="6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5" xfId="1" applyFont="1" applyBorder="1">
      <alignment vertical="center"/>
    </xf>
    <xf numFmtId="178" fontId="9" fillId="0" borderId="10" xfId="1" applyNumberFormat="1" applyFont="1" applyBorder="1" applyAlignment="1">
      <alignment horizontal="right" vertical="center" indent="1"/>
    </xf>
    <xf numFmtId="179" fontId="9" fillId="0" borderId="10" xfId="1" applyNumberFormat="1" applyFont="1" applyBorder="1" applyAlignment="1">
      <alignment horizontal="right" vertical="center" indent="1"/>
    </xf>
    <xf numFmtId="178" fontId="9" fillId="0" borderId="1" xfId="1" applyNumberFormat="1" applyFont="1" applyBorder="1" applyAlignment="1">
      <alignment horizontal="right" vertical="center" indent="1"/>
    </xf>
    <xf numFmtId="0" fontId="9" fillId="5" borderId="12" xfId="1" applyFont="1" applyFill="1" applyBorder="1" applyAlignment="1">
      <alignment horizontal="distributed" vertical="center" indent="1"/>
    </xf>
    <xf numFmtId="0" fontId="9" fillId="5" borderId="13" xfId="1" applyFont="1" applyFill="1" applyBorder="1" applyAlignment="1">
      <alignment horizontal="distributed" vertical="center" indent="1"/>
    </xf>
    <xf numFmtId="178" fontId="9" fillId="5" borderId="6" xfId="1" applyNumberFormat="1" applyFont="1" applyFill="1" applyBorder="1" applyAlignment="1">
      <alignment horizontal="right" vertical="center" indent="1"/>
    </xf>
    <xf numFmtId="180" fontId="9" fillId="5" borderId="8" xfId="1" applyNumberFormat="1" applyFont="1" applyFill="1" applyBorder="1" applyAlignment="1">
      <alignment horizontal="right" vertical="center"/>
    </xf>
    <xf numFmtId="178" fontId="9" fillId="5" borderId="7" xfId="1" applyNumberFormat="1" applyFont="1" applyFill="1" applyBorder="1" applyAlignment="1">
      <alignment horizontal="right" vertical="center" indent="1"/>
    </xf>
    <xf numFmtId="0" fontId="7" fillId="0" borderId="0" xfId="1" applyFont="1" applyAlignment="1">
      <alignment horizontal="right" vertical="center"/>
    </xf>
    <xf numFmtId="178" fontId="9" fillId="0" borderId="8" xfId="1" applyNumberFormat="1" applyFont="1" applyBorder="1" applyAlignment="1">
      <alignment horizontal="right" vertical="center" indent="1"/>
    </xf>
    <xf numFmtId="180" fontId="9" fillId="0" borderId="8" xfId="1" applyNumberFormat="1" applyFont="1" applyBorder="1" applyAlignment="1">
      <alignment horizontal="right" vertical="center"/>
    </xf>
    <xf numFmtId="178" fontId="9" fillId="5" borderId="8" xfId="1" applyNumberFormat="1" applyFont="1" applyFill="1" applyBorder="1" applyAlignment="1">
      <alignment horizontal="right" vertical="center" indent="1"/>
    </xf>
    <xf numFmtId="178" fontId="9" fillId="5" borderId="10" xfId="1" applyNumberFormat="1" applyFont="1" applyFill="1" applyBorder="1" applyAlignment="1">
      <alignment horizontal="right" vertical="center" indent="1"/>
    </xf>
    <xf numFmtId="180" fontId="9" fillId="5" borderId="10" xfId="1" applyNumberFormat="1" applyFont="1" applyFill="1" applyBorder="1" applyAlignment="1">
      <alignment horizontal="right" vertical="center"/>
    </xf>
    <xf numFmtId="0" fontId="7" fillId="0" borderId="7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13" xfId="1" applyFont="1" applyBorder="1">
      <alignment vertical="center"/>
    </xf>
    <xf numFmtId="178" fontId="9" fillId="0" borderId="11" xfId="1" applyNumberFormat="1" applyFont="1" applyBorder="1" applyAlignment="1">
      <alignment horizontal="right" vertical="center" indent="1"/>
    </xf>
    <xf numFmtId="179" fontId="9" fillId="5" borderId="6" xfId="1" applyNumberFormat="1" applyFont="1" applyFill="1" applyBorder="1" applyAlignment="1">
      <alignment horizontal="right" vertical="center" indent="1"/>
    </xf>
    <xf numFmtId="179" fontId="9" fillId="0" borderId="8" xfId="1" applyNumberFormat="1" applyFont="1" applyBorder="1" applyAlignment="1">
      <alignment horizontal="right" vertical="center" indent="1"/>
    </xf>
    <xf numFmtId="179" fontId="9" fillId="5" borderId="8" xfId="1" applyNumberFormat="1" applyFont="1" applyFill="1" applyBorder="1" applyAlignment="1">
      <alignment horizontal="right" vertical="center" indent="1"/>
    </xf>
    <xf numFmtId="179" fontId="9" fillId="5" borderId="10" xfId="1" applyNumberFormat="1" applyFont="1" applyFill="1" applyBorder="1" applyAlignment="1">
      <alignment horizontal="right" vertical="center" indent="1"/>
    </xf>
    <xf numFmtId="179" fontId="9" fillId="0" borderId="7" xfId="1" applyNumberFormat="1" applyFont="1" applyBorder="1" applyAlignment="1">
      <alignment horizontal="right" vertical="center" indent="1"/>
    </xf>
    <xf numFmtId="0" fontId="9" fillId="0" borderId="13" xfId="1" applyFont="1" applyBorder="1" applyAlignment="1">
      <alignment horizontal="distributed" vertical="center" indent="1"/>
    </xf>
    <xf numFmtId="178" fontId="9" fillId="0" borderId="15" xfId="1" applyNumberFormat="1" applyFont="1" applyBorder="1" applyAlignment="1">
      <alignment horizontal="right" vertical="center" indent="1"/>
    </xf>
    <xf numFmtId="0" fontId="7" fillId="0" borderId="12" xfId="1" applyFont="1" applyBorder="1">
      <alignment vertical="center"/>
    </xf>
    <xf numFmtId="0" fontId="6" fillId="6" borderId="0" xfId="1" applyFont="1" applyFill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81" fontId="9" fillId="0" borderId="7" xfId="1" applyNumberFormat="1" applyFont="1" applyBorder="1" applyAlignment="1">
      <alignment vertical="center" shrinkToFit="1"/>
    </xf>
    <xf numFmtId="181" fontId="9" fillId="0" borderId="12" xfId="1" applyNumberFormat="1" applyFont="1" applyBorder="1" applyAlignment="1">
      <alignment vertical="center" shrinkToFit="1"/>
    </xf>
    <xf numFmtId="181" fontId="9" fillId="0" borderId="13" xfId="1" applyNumberFormat="1" applyFont="1" applyBorder="1" applyAlignment="1">
      <alignment vertical="center" shrinkToFit="1"/>
    </xf>
    <xf numFmtId="181" fontId="9" fillId="0" borderId="9" xfId="1" applyNumberFormat="1" applyFont="1" applyBorder="1" applyAlignment="1">
      <alignment vertical="center" shrinkToFit="1"/>
    </xf>
    <xf numFmtId="181" fontId="9" fillId="0" borderId="0" xfId="1" applyNumberFormat="1" applyFont="1" applyAlignment="1">
      <alignment vertical="center" shrinkToFit="1"/>
    </xf>
    <xf numFmtId="181" fontId="9" fillId="0" borderId="14" xfId="1" applyNumberFormat="1" applyFont="1" applyBorder="1" applyAlignment="1">
      <alignment vertical="center" shrinkToFit="1"/>
    </xf>
    <xf numFmtId="0" fontId="9" fillId="0" borderId="13" xfId="1" applyFont="1" applyBorder="1" applyAlignment="1">
      <alignment horizontal="center" vertical="center" textRotation="255"/>
    </xf>
    <xf numFmtId="0" fontId="9" fillId="4" borderId="7" xfId="1" applyFont="1" applyFill="1" applyBorder="1" applyAlignment="1">
      <alignment horizontal="distributed" vertical="center" wrapText="1"/>
    </xf>
    <xf numFmtId="0" fontId="9" fillId="4" borderId="13" xfId="1" applyFont="1" applyFill="1" applyBorder="1" applyAlignment="1">
      <alignment horizontal="distributed" vertical="center" wrapText="1"/>
    </xf>
    <xf numFmtId="181" fontId="9" fillId="4" borderId="7" xfId="1" applyNumberFormat="1" applyFont="1" applyFill="1" applyBorder="1" applyAlignment="1">
      <alignment vertical="center" shrinkToFit="1"/>
    </xf>
    <xf numFmtId="181" fontId="9" fillId="4" borderId="12" xfId="1" applyNumberFormat="1" applyFont="1" applyFill="1" applyBorder="1" applyAlignment="1">
      <alignment vertical="center" shrinkToFit="1"/>
    </xf>
    <xf numFmtId="181" fontId="9" fillId="4" borderId="13" xfId="1" applyNumberFormat="1" applyFont="1" applyFill="1" applyBorder="1" applyAlignment="1">
      <alignment vertical="center" shrinkToFit="1"/>
    </xf>
    <xf numFmtId="181" fontId="9" fillId="4" borderId="7" xfId="1" applyNumberFormat="1" applyFont="1" applyFill="1" applyBorder="1">
      <alignment vertical="center"/>
    </xf>
    <xf numFmtId="181" fontId="9" fillId="4" borderId="12" xfId="1" applyNumberFormat="1" applyFont="1" applyFill="1" applyBorder="1">
      <alignment vertical="center"/>
    </xf>
    <xf numFmtId="181" fontId="9" fillId="4" borderId="13" xfId="1" applyNumberFormat="1" applyFont="1" applyFill="1" applyBorder="1">
      <alignment vertical="center"/>
    </xf>
    <xf numFmtId="0" fontId="9" fillId="0" borderId="14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distributed" vertical="center" wrapText="1"/>
    </xf>
    <xf numFmtId="0" fontId="9" fillId="0" borderId="14" xfId="1" applyFont="1" applyBorder="1" applyAlignment="1">
      <alignment horizontal="distributed" vertical="center" wrapText="1"/>
    </xf>
    <xf numFmtId="181" fontId="9" fillId="0" borderId="9" xfId="1" applyNumberFormat="1" applyFont="1" applyBorder="1">
      <alignment vertical="center"/>
    </xf>
    <xf numFmtId="181" fontId="9" fillId="0" borderId="0" xfId="1" applyNumberFormat="1" applyFont="1">
      <alignment vertical="center"/>
    </xf>
    <xf numFmtId="181" fontId="9" fillId="0" borderId="14" xfId="1" applyNumberFormat="1" applyFont="1" applyBorder="1">
      <alignment vertical="center"/>
    </xf>
    <xf numFmtId="0" fontId="9" fillId="4" borderId="9" xfId="1" applyFont="1" applyFill="1" applyBorder="1" applyAlignment="1">
      <alignment horizontal="distributed" vertical="center" wrapText="1"/>
    </xf>
    <xf numFmtId="0" fontId="9" fillId="4" borderId="14" xfId="1" applyFont="1" applyFill="1" applyBorder="1" applyAlignment="1">
      <alignment horizontal="distributed" vertical="center" wrapText="1"/>
    </xf>
    <xf numFmtId="181" fontId="9" fillId="4" borderId="9" xfId="1" applyNumberFormat="1" applyFont="1" applyFill="1" applyBorder="1" applyAlignment="1">
      <alignment vertical="center" shrinkToFit="1"/>
    </xf>
    <xf numFmtId="181" fontId="9" fillId="4" borderId="0" xfId="1" applyNumberFormat="1" applyFont="1" applyFill="1" applyAlignment="1">
      <alignment vertical="center" shrinkToFit="1"/>
    </xf>
    <xf numFmtId="181" fontId="9" fillId="4" borderId="14" xfId="1" applyNumberFormat="1" applyFont="1" applyFill="1" applyBorder="1" applyAlignment="1">
      <alignment vertical="center" shrinkToFit="1"/>
    </xf>
    <xf numFmtId="181" fontId="9" fillId="4" borderId="9" xfId="1" applyNumberFormat="1" applyFont="1" applyFill="1" applyBorder="1">
      <alignment vertical="center"/>
    </xf>
    <xf numFmtId="181" fontId="9" fillId="4" borderId="0" xfId="1" applyNumberFormat="1" applyFont="1" applyFill="1">
      <alignment vertical="center"/>
    </xf>
    <xf numFmtId="181" fontId="9" fillId="4" borderId="14" xfId="1" applyNumberFormat="1" applyFont="1" applyFill="1" applyBorder="1">
      <alignment vertical="center"/>
    </xf>
    <xf numFmtId="0" fontId="9" fillId="0" borderId="9" xfId="1" applyFont="1" applyBorder="1" applyAlignment="1">
      <alignment horizontal="distributed" vertical="center"/>
    </xf>
    <xf numFmtId="0" fontId="9" fillId="0" borderId="14" xfId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 wrapText="1"/>
    </xf>
    <xf numFmtId="0" fontId="9" fillId="4" borderId="6" xfId="1" applyFont="1" applyFill="1" applyBorder="1" applyAlignment="1">
      <alignment horizontal="distributed" vertical="center"/>
    </xf>
    <xf numFmtId="0" fontId="9" fillId="0" borderId="10" xfId="1" applyFont="1" applyBorder="1" applyAlignment="1">
      <alignment horizontal="distributed" vertical="center" wrapText="1"/>
    </xf>
    <xf numFmtId="0" fontId="9" fillId="0" borderId="10" xfId="1" applyFont="1" applyBorder="1" applyAlignment="1">
      <alignment horizontal="distributed" vertical="center"/>
    </xf>
    <xf numFmtId="181" fontId="9" fillId="0" borderId="11" xfId="1" applyNumberFormat="1" applyFont="1" applyBorder="1" applyAlignment="1">
      <alignment vertical="center" shrinkToFit="1"/>
    </xf>
    <xf numFmtId="181" fontId="9" fillId="0" borderId="1" xfId="1" applyNumberFormat="1" applyFont="1" applyBorder="1" applyAlignment="1">
      <alignment vertical="center" shrinkToFit="1"/>
    </xf>
    <xf numFmtId="181" fontId="9" fillId="0" borderId="15" xfId="1" applyNumberFormat="1" applyFont="1" applyBorder="1" applyAlignment="1">
      <alignment vertical="center" shrinkToFit="1"/>
    </xf>
    <xf numFmtId="181" fontId="9" fillId="0" borderId="11" xfId="1" applyNumberFormat="1" applyFont="1" applyBorder="1">
      <alignment vertical="center"/>
    </xf>
    <xf numFmtId="181" fontId="9" fillId="0" borderId="1" xfId="1" applyNumberFormat="1" applyFont="1" applyBorder="1">
      <alignment vertical="center"/>
    </xf>
    <xf numFmtId="181" fontId="9" fillId="0" borderId="15" xfId="1" applyNumberFormat="1" applyFont="1" applyBorder="1">
      <alignment vertical="center"/>
    </xf>
    <xf numFmtId="0" fontId="9" fillId="0" borderId="8" xfId="1" applyFont="1" applyBorder="1" applyAlignment="1">
      <alignment horizontal="center" vertical="center" wrapText="1"/>
    </xf>
    <xf numFmtId="0" fontId="9" fillId="4" borderId="8" xfId="1" applyFont="1" applyFill="1" applyBorder="1" applyAlignment="1">
      <alignment horizontal="distributed" vertical="center"/>
    </xf>
    <xf numFmtId="0" fontId="9" fillId="0" borderId="8" xfId="1" applyFont="1" applyBorder="1" applyAlignment="1">
      <alignment horizontal="distributed" vertical="center"/>
    </xf>
    <xf numFmtId="181" fontId="9" fillId="0" borderId="3" xfId="1" applyNumberFormat="1" applyFont="1" applyBorder="1" applyAlignment="1">
      <alignment vertical="center" shrinkToFit="1"/>
    </xf>
    <xf numFmtId="181" fontId="9" fillId="0" borderId="2" xfId="1" applyNumberFormat="1" applyFont="1" applyBorder="1" applyAlignment="1">
      <alignment vertical="center" shrinkToFit="1"/>
    </xf>
    <xf numFmtId="181" fontId="9" fillId="0" borderId="4" xfId="1" applyNumberFormat="1" applyFont="1" applyBorder="1" applyAlignment="1">
      <alignment vertical="center" shrinkToFit="1"/>
    </xf>
    <xf numFmtId="181" fontId="9" fillId="0" borderId="3" xfId="1" applyNumberFormat="1" applyFont="1" applyBorder="1">
      <alignment vertical="center"/>
    </xf>
    <xf numFmtId="181" fontId="9" fillId="0" borderId="2" xfId="1" applyNumberFormat="1" applyFont="1" applyBorder="1">
      <alignment vertical="center"/>
    </xf>
    <xf numFmtId="181" fontId="9" fillId="0" borderId="4" xfId="1" applyNumberFormat="1" applyFont="1" applyBorder="1">
      <alignment vertical="center"/>
    </xf>
    <xf numFmtId="0" fontId="9" fillId="4" borderId="9" xfId="1" applyFont="1" applyFill="1" applyBorder="1" applyAlignment="1">
      <alignment horizontal="distributed" vertical="center" indent="1"/>
    </xf>
    <xf numFmtId="0" fontId="9" fillId="4" borderId="14" xfId="1" applyFont="1" applyFill="1" applyBorder="1" applyAlignment="1">
      <alignment horizontal="distributed" vertical="center" indent="1"/>
    </xf>
    <xf numFmtId="0" fontId="9" fillId="0" borderId="9" xfId="1" applyFont="1" applyBorder="1" applyAlignment="1">
      <alignment horizontal="distributed" vertical="center" indent="1"/>
    </xf>
    <xf numFmtId="0" fontId="9" fillId="0" borderId="9" xfId="1" applyFont="1" applyBorder="1" applyAlignment="1">
      <alignment horizontal="distributed" vertical="center" wrapText="1" indent="1"/>
    </xf>
    <xf numFmtId="0" fontId="9" fillId="0" borderId="14" xfId="1" applyFont="1" applyBorder="1" applyAlignment="1">
      <alignment horizontal="distributed" vertical="center" wrapText="1" indent="1"/>
    </xf>
    <xf numFmtId="0" fontId="9" fillId="5" borderId="9" xfId="1" applyFont="1" applyFill="1" applyBorder="1" applyAlignment="1">
      <alignment horizontal="distributed" vertical="center" indent="1"/>
    </xf>
    <xf numFmtId="0" fontId="9" fillId="0" borderId="2" xfId="1" applyFont="1" applyBorder="1" applyAlignment="1">
      <alignment horizontal="center" vertical="center" readingOrder="1"/>
    </xf>
    <xf numFmtId="0" fontId="9" fillId="0" borderId="4" xfId="1" applyFont="1" applyBorder="1" applyAlignment="1">
      <alignment horizontal="center" vertical="center" readingOrder="1"/>
    </xf>
    <xf numFmtId="182" fontId="9" fillId="0" borderId="0" xfId="1" applyNumberFormat="1" applyFont="1" applyAlignment="1">
      <alignment horizontal="right" vertical="center"/>
    </xf>
    <xf numFmtId="0" fontId="8" fillId="0" borderId="0" xfId="1" applyFont="1" applyAlignment="1"/>
    <xf numFmtId="0" fontId="9" fillId="0" borderId="0" xfId="1" applyFont="1" applyAlignment="1">
      <alignment horizontal="right"/>
    </xf>
    <xf numFmtId="0" fontId="9" fillId="5" borderId="12" xfId="1" applyFont="1" applyFill="1" applyBorder="1" applyAlignment="1">
      <alignment horizontal="distributed" vertical="center" wrapText="1"/>
    </xf>
    <xf numFmtId="0" fontId="9" fillId="5" borderId="13" xfId="1" applyFont="1" applyFill="1" applyBorder="1" applyAlignment="1">
      <alignment horizontal="distributed" vertical="center" wrapText="1"/>
    </xf>
    <xf numFmtId="178" fontId="9" fillId="5" borderId="6" xfId="1" applyNumberFormat="1" applyFont="1" applyFill="1" applyBorder="1" applyAlignment="1">
      <alignment horizontal="right" vertical="center"/>
    </xf>
    <xf numFmtId="178" fontId="9" fillId="4" borderId="6" xfId="1" applyNumberFormat="1" applyFont="1" applyFill="1" applyBorder="1" applyAlignment="1">
      <alignment horizontal="right" vertical="center"/>
    </xf>
    <xf numFmtId="178" fontId="9" fillId="5" borderId="7" xfId="1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distributed" vertical="center" wrapText="1"/>
    </xf>
    <xf numFmtId="178" fontId="9" fillId="0" borderId="8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9" fillId="5" borderId="0" xfId="1" applyFont="1" applyFill="1" applyAlignment="1">
      <alignment horizontal="distributed" vertical="center" wrapText="1"/>
    </xf>
    <xf numFmtId="0" fontId="9" fillId="5" borderId="14" xfId="1" applyFont="1" applyFill="1" applyBorder="1" applyAlignment="1">
      <alignment horizontal="distributed" vertical="center" wrapText="1"/>
    </xf>
    <xf numFmtId="178" fontId="9" fillId="5" borderId="8" xfId="1" applyNumberFormat="1" applyFont="1" applyFill="1" applyBorder="1" applyAlignment="1">
      <alignment horizontal="right" vertical="center"/>
    </xf>
    <xf numFmtId="178" fontId="9" fillId="4" borderId="8" xfId="1" applyNumberFormat="1" applyFont="1" applyFill="1" applyBorder="1" applyAlignment="1">
      <alignment horizontal="right" vertical="center"/>
    </xf>
    <xf numFmtId="178" fontId="9" fillId="5" borderId="9" xfId="1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distributed" vertical="center" wrapText="1"/>
    </xf>
    <xf numFmtId="0" fontId="9" fillId="0" borderId="15" xfId="1" applyFont="1" applyBorder="1" applyAlignment="1">
      <alignment horizontal="distributed" vertical="center" wrapText="1"/>
    </xf>
    <xf numFmtId="178" fontId="9" fillId="0" borderId="10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1" xfId="1" applyNumberFormat="1" applyFont="1" applyBorder="1" applyAlignment="1">
      <alignment horizontal="right" vertical="center"/>
    </xf>
    <xf numFmtId="0" fontId="12" fillId="0" borderId="0" xfId="1" applyFont="1">
      <alignment vertical="center"/>
    </xf>
    <xf numFmtId="38" fontId="9" fillId="0" borderId="0" xfId="2" applyFont="1" applyBorder="1" applyAlignment="1">
      <alignment horizontal="right"/>
    </xf>
    <xf numFmtId="38" fontId="9" fillId="0" borderId="0" xfId="2" applyFont="1" applyFill="1" applyBorder="1" applyAlignment="1">
      <alignment horizontal="right"/>
    </xf>
    <xf numFmtId="0" fontId="9" fillId="5" borderId="6" xfId="1" applyFont="1" applyFill="1" applyBorder="1" applyAlignment="1">
      <alignment horizontal="distributed" vertical="center" wrapText="1"/>
    </xf>
    <xf numFmtId="0" fontId="9" fillId="0" borderId="8" xfId="1" applyFont="1" applyBorder="1" applyAlignment="1">
      <alignment horizontal="distributed" vertical="center" wrapText="1"/>
    </xf>
    <xf numFmtId="0" fontId="9" fillId="5" borderId="8" xfId="1" applyFont="1" applyFill="1" applyBorder="1" applyAlignment="1">
      <alignment horizontal="distributed" vertical="center" wrapText="1"/>
    </xf>
    <xf numFmtId="183" fontId="9" fillId="0" borderId="8" xfId="1" applyNumberFormat="1" applyFont="1" applyBorder="1" applyAlignment="1">
      <alignment horizontal="right" vertical="center"/>
    </xf>
    <xf numFmtId="183" fontId="9" fillId="0" borderId="9" xfId="1" applyNumberFormat="1" applyFont="1" applyBorder="1" applyAlignment="1">
      <alignment horizontal="right" vertical="center"/>
    </xf>
    <xf numFmtId="179" fontId="9" fillId="5" borderId="8" xfId="1" applyNumberFormat="1" applyFont="1" applyFill="1" applyBorder="1" applyAlignment="1">
      <alignment horizontal="right" vertical="center"/>
    </xf>
    <xf numFmtId="179" fontId="9" fillId="4" borderId="8" xfId="1" applyNumberFormat="1" applyFont="1" applyFill="1" applyBorder="1" applyAlignment="1">
      <alignment horizontal="right" vertical="center"/>
    </xf>
    <xf numFmtId="179" fontId="9" fillId="5" borderId="9" xfId="1" applyNumberFormat="1" applyFont="1" applyFill="1" applyBorder="1" applyAlignment="1">
      <alignment horizontal="right" vertical="center"/>
    </xf>
    <xf numFmtId="179" fontId="9" fillId="0" borderId="8" xfId="1" applyNumberFormat="1" applyFont="1" applyBorder="1" applyAlignment="1">
      <alignment horizontal="right" vertical="center"/>
    </xf>
    <xf numFmtId="179" fontId="9" fillId="0" borderId="9" xfId="1" applyNumberFormat="1" applyFont="1" applyBorder="1" applyAlignment="1">
      <alignment horizontal="right" vertical="center"/>
    </xf>
    <xf numFmtId="0" fontId="9" fillId="4" borderId="0" xfId="1" applyFont="1" applyFill="1" applyAlignment="1">
      <alignment horizontal="center" vertical="center" shrinkToFit="1"/>
    </xf>
    <xf numFmtId="0" fontId="9" fillId="4" borderId="14" xfId="1" applyFont="1" applyFill="1" applyBorder="1" applyAlignment="1">
      <alignment horizontal="center" vertical="center" shrinkToFit="1"/>
    </xf>
    <xf numFmtId="179" fontId="9" fillId="4" borderId="9" xfId="1" applyNumberFormat="1" applyFont="1" applyFill="1" applyBorder="1" applyAlignment="1">
      <alignment horizontal="right" vertical="center"/>
    </xf>
    <xf numFmtId="0" fontId="9" fillId="4" borderId="15" xfId="1" applyFont="1" applyFill="1" applyBorder="1" applyAlignment="1">
      <alignment horizontal="distributed" vertical="center" wrapText="1"/>
    </xf>
    <xf numFmtId="0" fontId="9" fillId="4" borderId="10" xfId="1" applyFont="1" applyFill="1" applyBorder="1" applyAlignment="1">
      <alignment horizontal="distributed" vertical="center" wrapText="1"/>
    </xf>
    <xf numFmtId="179" fontId="9" fillId="4" borderId="10" xfId="1" applyNumberFormat="1" applyFont="1" applyFill="1" applyBorder="1" applyAlignment="1">
      <alignment horizontal="right" vertical="center"/>
    </xf>
    <xf numFmtId="179" fontId="9" fillId="4" borderId="11" xfId="1" applyNumberFormat="1" applyFont="1" applyFill="1" applyBorder="1" applyAlignment="1">
      <alignment horizontal="right" vertical="center"/>
    </xf>
    <xf numFmtId="38" fontId="9" fillId="0" borderId="0" xfId="2" applyFont="1" applyAlignment="1"/>
    <xf numFmtId="0" fontId="9" fillId="0" borderId="1" xfId="1" applyFont="1" applyBorder="1" applyAlignment="1">
      <alignment horizontal="right"/>
    </xf>
    <xf numFmtId="0" fontId="9" fillId="0" borderId="13" xfId="1" applyFont="1" applyBorder="1">
      <alignment vertical="center"/>
    </xf>
    <xf numFmtId="0" fontId="9" fillId="0" borderId="14" xfId="1" applyFont="1" applyBorder="1">
      <alignment vertical="center"/>
    </xf>
    <xf numFmtId="0" fontId="9" fillId="0" borderId="1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4" borderId="12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178" fontId="9" fillId="4" borderId="6" xfId="2" applyNumberFormat="1" applyFont="1" applyFill="1" applyBorder="1" applyAlignment="1">
      <alignment vertical="center" shrinkToFit="1"/>
    </xf>
    <xf numFmtId="179" fontId="9" fillId="4" borderId="6" xfId="2" applyNumberFormat="1" applyFont="1" applyFill="1" applyBorder="1" applyAlignment="1">
      <alignment vertical="center"/>
    </xf>
    <xf numFmtId="179" fontId="9" fillId="4" borderId="6" xfId="3" applyNumberFormat="1" applyFont="1" applyFill="1" applyBorder="1" applyAlignment="1">
      <alignment vertical="center"/>
    </xf>
    <xf numFmtId="179" fontId="9" fillId="4" borderId="7" xfId="3" applyNumberFormat="1" applyFont="1" applyFill="1" applyBorder="1" applyAlignment="1">
      <alignment vertical="center"/>
    </xf>
    <xf numFmtId="0" fontId="9" fillId="0" borderId="7" xfId="1" applyFont="1" applyBorder="1">
      <alignment vertical="center"/>
    </xf>
    <xf numFmtId="178" fontId="9" fillId="0" borderId="5" xfId="2" applyNumberFormat="1" applyFont="1" applyFill="1" applyBorder="1" applyAlignment="1">
      <alignment vertical="center" shrinkToFit="1"/>
    </xf>
    <xf numFmtId="179" fontId="9" fillId="0" borderId="5" xfId="2" applyNumberFormat="1" applyFont="1" applyFill="1" applyBorder="1" applyAlignment="1">
      <alignment vertical="center"/>
    </xf>
    <xf numFmtId="179" fontId="9" fillId="0" borderId="5" xfId="3" applyNumberFormat="1" applyFont="1" applyFill="1" applyBorder="1" applyAlignment="1">
      <alignment horizontal="right" vertical="center"/>
    </xf>
    <xf numFmtId="179" fontId="9" fillId="0" borderId="3" xfId="3" applyNumberFormat="1" applyFont="1" applyFill="1" applyBorder="1" applyAlignment="1">
      <alignment horizontal="right" vertical="center"/>
    </xf>
    <xf numFmtId="0" fontId="9" fillId="0" borderId="9" xfId="1" applyFont="1" applyBorder="1">
      <alignment vertical="center"/>
    </xf>
    <xf numFmtId="0" fontId="9" fillId="5" borderId="6" xfId="1" applyFont="1" applyFill="1" applyBorder="1" applyAlignment="1">
      <alignment horizontal="left" vertical="center"/>
    </xf>
    <xf numFmtId="178" fontId="9" fillId="5" borderId="8" xfId="2" applyNumberFormat="1" applyFont="1" applyFill="1" applyBorder="1" applyAlignment="1">
      <alignment vertical="center" shrinkToFit="1"/>
    </xf>
    <xf numFmtId="179" fontId="9" fillId="5" borderId="8" xfId="3" applyNumberFormat="1" applyFont="1" applyFill="1" applyBorder="1" applyAlignment="1">
      <alignment vertical="center"/>
    </xf>
    <xf numFmtId="179" fontId="9" fillId="5" borderId="8" xfId="3" applyNumberFormat="1" applyFont="1" applyFill="1" applyBorder="1" applyAlignment="1">
      <alignment horizontal="right" vertical="center"/>
    </xf>
    <xf numFmtId="178" fontId="9" fillId="5" borderId="14" xfId="2" applyNumberFormat="1" applyFont="1" applyFill="1" applyBorder="1" applyAlignment="1">
      <alignment vertical="center" shrinkToFit="1"/>
    </xf>
    <xf numFmtId="179" fontId="9" fillId="5" borderId="9" xfId="3" applyNumberFormat="1" applyFont="1" applyFill="1" applyBorder="1" applyAlignment="1">
      <alignment horizontal="right" vertical="center"/>
    </xf>
    <xf numFmtId="0" fontId="9" fillId="0" borderId="8" xfId="1" applyFont="1" applyBorder="1" applyAlignment="1">
      <alignment horizontal="left" vertical="center"/>
    </xf>
    <xf numFmtId="178" fontId="9" fillId="0" borderId="8" xfId="2" applyNumberFormat="1" applyFont="1" applyFill="1" applyBorder="1" applyAlignment="1">
      <alignment vertical="center" shrinkToFit="1"/>
    </xf>
    <xf numFmtId="179" fontId="9" fillId="0" borderId="8" xfId="3" applyNumberFormat="1" applyFont="1" applyFill="1" applyBorder="1" applyAlignment="1">
      <alignment vertical="center"/>
    </xf>
    <xf numFmtId="179" fontId="9" fillId="0" borderId="8" xfId="3" applyNumberFormat="1" applyFont="1" applyFill="1" applyBorder="1" applyAlignment="1">
      <alignment horizontal="right" vertical="center" shrinkToFit="1"/>
    </xf>
    <xf numFmtId="178" fontId="9" fillId="0" borderId="14" xfId="2" applyNumberFormat="1" applyFont="1" applyFill="1" applyBorder="1" applyAlignment="1">
      <alignment vertical="center" shrinkToFit="1"/>
    </xf>
    <xf numFmtId="179" fontId="9" fillId="0" borderId="9" xfId="3" applyNumberFormat="1" applyFont="1" applyFill="1" applyBorder="1" applyAlignment="1">
      <alignment horizontal="right" vertical="center"/>
    </xf>
    <xf numFmtId="0" fontId="9" fillId="5" borderId="8" xfId="1" applyFont="1" applyFill="1" applyBorder="1" applyAlignment="1">
      <alignment horizontal="left" vertical="center"/>
    </xf>
    <xf numFmtId="179" fontId="9" fillId="5" borderId="8" xfId="3" applyNumberFormat="1" applyFont="1" applyFill="1" applyBorder="1" applyAlignment="1">
      <alignment horizontal="right" vertical="center" shrinkToFit="1"/>
    </xf>
    <xf numFmtId="179" fontId="9" fillId="0" borderId="8" xfId="3" applyNumberFormat="1" applyFont="1" applyFill="1" applyBorder="1" applyAlignment="1">
      <alignment horizontal="right" vertical="center"/>
    </xf>
    <xf numFmtId="0" fontId="9" fillId="0" borderId="11" xfId="1" applyFont="1" applyBorder="1">
      <alignment vertical="center"/>
    </xf>
    <xf numFmtId="0" fontId="9" fillId="0" borderId="15" xfId="1" applyFont="1" applyBorder="1">
      <alignment vertical="center"/>
    </xf>
    <xf numFmtId="0" fontId="9" fillId="0" borderId="10" xfId="1" applyFont="1" applyBorder="1" applyAlignment="1">
      <alignment horizontal="left" vertical="center"/>
    </xf>
    <xf numFmtId="184" fontId="9" fillId="0" borderId="5" xfId="2" applyNumberFormat="1" applyFont="1" applyFill="1" applyBorder="1" applyAlignment="1">
      <alignment vertical="center"/>
    </xf>
    <xf numFmtId="184" fontId="9" fillId="0" borderId="5" xfId="3" applyNumberFormat="1" applyFont="1" applyFill="1" applyBorder="1" applyAlignment="1">
      <alignment vertical="center"/>
    </xf>
    <xf numFmtId="184" fontId="9" fillId="0" borderId="3" xfId="3" applyNumberFormat="1" applyFont="1" applyFill="1" applyBorder="1" applyAlignment="1">
      <alignment vertical="center"/>
    </xf>
    <xf numFmtId="0" fontId="9" fillId="4" borderId="8" xfId="1" applyFont="1" applyFill="1" applyBorder="1" applyAlignment="1">
      <alignment horizontal="left" vertical="center"/>
    </xf>
    <xf numFmtId="178" fontId="13" fillId="4" borderId="8" xfId="2" applyNumberFormat="1" applyFont="1" applyFill="1" applyBorder="1" applyAlignment="1">
      <alignment horizontal="right" vertical="center" shrinkToFit="1"/>
    </xf>
    <xf numFmtId="179" fontId="13" fillId="4" borderId="8" xfId="2" applyNumberFormat="1" applyFont="1" applyFill="1" applyBorder="1" applyAlignment="1">
      <alignment horizontal="right" vertical="center"/>
    </xf>
    <xf numFmtId="178" fontId="13" fillId="4" borderId="9" xfId="2" applyNumberFormat="1" applyFont="1" applyFill="1" applyBorder="1" applyAlignment="1">
      <alignment horizontal="right" vertical="center"/>
    </xf>
    <xf numFmtId="178" fontId="9" fillId="4" borderId="14" xfId="2" applyNumberFormat="1" applyFont="1" applyFill="1" applyBorder="1" applyAlignment="1">
      <alignment vertical="center" shrinkToFit="1"/>
    </xf>
    <xf numFmtId="179" fontId="9" fillId="4" borderId="8" xfId="3" applyNumberFormat="1" applyFont="1" applyFill="1" applyBorder="1" applyAlignment="1">
      <alignment vertical="center"/>
    </xf>
    <xf numFmtId="179" fontId="9" fillId="4" borderId="8" xfId="3" applyNumberFormat="1" applyFont="1" applyFill="1" applyBorder="1" applyAlignment="1">
      <alignment horizontal="right" vertical="center"/>
    </xf>
    <xf numFmtId="179" fontId="9" fillId="4" borderId="9" xfId="3" applyNumberFormat="1" applyFont="1" applyFill="1" applyBorder="1" applyAlignment="1">
      <alignment horizontal="right" vertical="center"/>
    </xf>
    <xf numFmtId="0" fontId="9" fillId="4" borderId="8" xfId="1" applyFont="1" applyFill="1" applyBorder="1" applyAlignment="1">
      <alignment horizontal="left" vertical="center" shrinkToFit="1"/>
    </xf>
    <xf numFmtId="178" fontId="9" fillId="4" borderId="14" xfId="2" applyNumberFormat="1" applyFont="1" applyFill="1" applyBorder="1" applyAlignment="1">
      <alignment horizontal="right" vertical="center" shrinkToFit="1"/>
    </xf>
    <xf numFmtId="178" fontId="9" fillId="4" borderId="8" xfId="2" applyNumberFormat="1" applyFont="1" applyFill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shrinkToFit="1"/>
    </xf>
    <xf numFmtId="179" fontId="9" fillId="0" borderId="9" xfId="3" applyNumberFormat="1" applyFont="1" applyFill="1" applyBorder="1" applyAlignment="1">
      <alignment vertical="center"/>
    </xf>
    <xf numFmtId="178" fontId="9" fillId="4" borderId="8" xfId="2" applyNumberFormat="1" applyFont="1" applyFill="1" applyBorder="1" applyAlignment="1">
      <alignment vertical="center" shrinkToFit="1"/>
    </xf>
    <xf numFmtId="179" fontId="9" fillId="4" borderId="9" xfId="3" applyNumberFormat="1" applyFont="1" applyFill="1" applyBorder="1" applyAlignment="1">
      <alignment vertical="center"/>
    </xf>
    <xf numFmtId="178" fontId="9" fillId="0" borderId="15" xfId="2" applyNumberFormat="1" applyFont="1" applyFill="1" applyBorder="1" applyAlignment="1">
      <alignment vertical="center" shrinkToFit="1"/>
    </xf>
    <xf numFmtId="179" fontId="9" fillId="0" borderId="10" xfId="3" applyNumberFormat="1" applyFont="1" applyFill="1" applyBorder="1" applyAlignment="1">
      <alignment vertical="center"/>
    </xf>
    <xf numFmtId="179" fontId="9" fillId="0" borderId="10" xfId="3" applyNumberFormat="1" applyFont="1" applyFill="1" applyBorder="1" applyAlignment="1">
      <alignment horizontal="right" vertical="center"/>
    </xf>
    <xf numFmtId="178" fontId="9" fillId="0" borderId="10" xfId="2" applyNumberFormat="1" applyFont="1" applyFill="1" applyBorder="1" applyAlignment="1">
      <alignment vertical="center" shrinkToFit="1"/>
    </xf>
    <xf numFmtId="179" fontId="9" fillId="0" borderId="11" xfId="3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left"/>
    </xf>
    <xf numFmtId="0" fontId="14" fillId="0" borderId="0" xfId="1" applyFont="1" applyAlignment="1"/>
    <xf numFmtId="0" fontId="8" fillId="0" borderId="0" xfId="1" applyFont="1" applyAlignment="1">
      <alignment horizontal="left"/>
    </xf>
    <xf numFmtId="0" fontId="9" fillId="0" borderId="1" xfId="1" applyFont="1" applyBorder="1" applyAlignment="1"/>
    <xf numFmtId="0" fontId="9" fillId="0" borderId="12" xfId="1" applyFont="1" applyBorder="1">
      <alignment vertical="center"/>
    </xf>
    <xf numFmtId="0" fontId="9" fillId="0" borderId="13" xfId="1" applyFont="1" applyBorder="1">
      <alignment vertical="center"/>
    </xf>
    <xf numFmtId="38" fontId="9" fillId="0" borderId="4" xfId="2" applyFont="1" applyFill="1" applyBorder="1" applyAlignment="1">
      <alignment horizontal="right" vertical="center" shrinkToFit="1"/>
    </xf>
    <xf numFmtId="179" fontId="9" fillId="0" borderId="5" xfId="2" applyNumberFormat="1" applyFont="1" applyFill="1" applyBorder="1" applyAlignment="1">
      <alignment horizontal="right" vertical="center"/>
    </xf>
    <xf numFmtId="179" fontId="9" fillId="0" borderId="5" xfId="3" applyNumberFormat="1" applyFont="1" applyFill="1" applyBorder="1" applyAlignment="1">
      <alignment vertical="center"/>
    </xf>
    <xf numFmtId="179" fontId="9" fillId="0" borderId="3" xfId="3" applyNumberFormat="1" applyFont="1" applyFill="1" applyBorder="1" applyAlignment="1">
      <alignment vertical="center"/>
    </xf>
    <xf numFmtId="0" fontId="9" fillId="4" borderId="7" xfId="1" applyFont="1" applyFill="1" applyBorder="1">
      <alignment vertical="center"/>
    </xf>
    <xf numFmtId="38" fontId="9" fillId="4" borderId="5" xfId="2" applyFont="1" applyFill="1" applyBorder="1" applyAlignment="1">
      <alignment horizontal="right" vertical="center" shrinkToFit="1"/>
    </xf>
    <xf numFmtId="179" fontId="9" fillId="4" borderId="5" xfId="3" applyNumberFormat="1" applyFont="1" applyFill="1" applyBorder="1" applyAlignment="1">
      <alignment vertical="center"/>
    </xf>
    <xf numFmtId="179" fontId="9" fillId="4" borderId="5" xfId="3" applyNumberFormat="1" applyFont="1" applyFill="1" applyBorder="1" applyAlignment="1">
      <alignment horizontal="right" vertical="center"/>
    </xf>
    <xf numFmtId="179" fontId="9" fillId="4" borderId="3" xfId="3" applyNumberFormat="1" applyFont="1" applyFill="1" applyBorder="1" applyAlignment="1">
      <alignment horizontal="right" vertical="center"/>
    </xf>
    <xf numFmtId="0" fontId="9" fillId="0" borderId="7" xfId="1" applyFont="1" applyBorder="1">
      <alignment vertical="center"/>
    </xf>
    <xf numFmtId="179" fontId="9" fillId="0" borderId="6" xfId="3" applyNumberFormat="1" applyFont="1" applyFill="1" applyBorder="1" applyAlignment="1">
      <alignment horizontal="right" vertical="center"/>
    </xf>
    <xf numFmtId="179" fontId="9" fillId="0" borderId="7" xfId="3" applyNumberFormat="1" applyFont="1" applyFill="1" applyBorder="1" applyAlignment="1">
      <alignment horizontal="right" vertical="center"/>
    </xf>
    <xf numFmtId="0" fontId="9" fillId="5" borderId="9" xfId="1" applyFont="1" applyFill="1" applyBorder="1">
      <alignment vertical="center"/>
    </xf>
    <xf numFmtId="0" fontId="9" fillId="5" borderId="14" xfId="1" applyFont="1" applyFill="1" applyBorder="1">
      <alignment vertical="center"/>
    </xf>
    <xf numFmtId="179" fontId="9" fillId="5" borderId="9" xfId="3" applyNumberFormat="1" applyFont="1" applyFill="1" applyBorder="1" applyAlignment="1">
      <alignment vertical="center"/>
    </xf>
    <xf numFmtId="0" fontId="9" fillId="0" borderId="9" xfId="1" applyFont="1" applyBorder="1">
      <alignment vertical="center"/>
    </xf>
    <xf numFmtId="0" fontId="9" fillId="0" borderId="14" xfId="1" applyFont="1" applyBorder="1">
      <alignment vertical="center"/>
    </xf>
    <xf numFmtId="38" fontId="9" fillId="0" borderId="14" xfId="2" applyFont="1" applyFill="1" applyBorder="1" applyAlignment="1">
      <alignment horizontal="right" vertical="center" shrinkToFit="1"/>
    </xf>
    <xf numFmtId="0" fontId="9" fillId="5" borderId="6" xfId="1" applyFont="1" applyFill="1" applyBorder="1">
      <alignment vertical="center"/>
    </xf>
    <xf numFmtId="178" fontId="9" fillId="5" borderId="13" xfId="2" applyNumberFormat="1" applyFont="1" applyFill="1" applyBorder="1" applyAlignment="1">
      <alignment vertical="center" shrinkToFit="1"/>
    </xf>
    <xf numFmtId="179" fontId="9" fillId="5" borderId="6" xfId="3" applyNumberFormat="1" applyFont="1" applyFill="1" applyBorder="1" applyAlignment="1">
      <alignment vertical="center"/>
    </xf>
    <xf numFmtId="179" fontId="9" fillId="5" borderId="6" xfId="3" applyNumberFormat="1" applyFont="1" applyFill="1" applyBorder="1" applyAlignment="1">
      <alignment horizontal="right" vertical="center"/>
    </xf>
    <xf numFmtId="179" fontId="9" fillId="5" borderId="7" xfId="3" applyNumberFormat="1" applyFont="1" applyFill="1" applyBorder="1" applyAlignment="1">
      <alignment horizontal="right" vertical="center"/>
    </xf>
    <xf numFmtId="0" fontId="9" fillId="0" borderId="10" xfId="1" applyFont="1" applyBorder="1">
      <alignment vertical="center"/>
    </xf>
    <xf numFmtId="178" fontId="9" fillId="0" borderId="14" xfId="2" applyNumberFormat="1" applyFont="1" applyFill="1" applyBorder="1" applyAlignment="1">
      <alignment horizontal="right" vertical="center" shrinkToFit="1"/>
    </xf>
    <xf numFmtId="0" fontId="9" fillId="4" borderId="7" xfId="1" applyFont="1" applyFill="1" applyBorder="1">
      <alignment vertical="center"/>
    </xf>
    <xf numFmtId="0" fontId="9" fillId="4" borderId="12" xfId="1" applyFont="1" applyFill="1" applyBorder="1">
      <alignment vertical="center"/>
    </xf>
    <xf numFmtId="0" fontId="9" fillId="4" borderId="13" xfId="1" applyFont="1" applyFill="1" applyBorder="1">
      <alignment vertical="center"/>
    </xf>
    <xf numFmtId="38" fontId="9" fillId="4" borderId="4" xfId="2" applyFont="1" applyFill="1" applyBorder="1" applyAlignment="1">
      <alignment horizontal="right" vertical="center" shrinkToFit="1"/>
    </xf>
    <xf numFmtId="185" fontId="9" fillId="4" borderId="5" xfId="2" applyNumberFormat="1" applyFont="1" applyFill="1" applyBorder="1" applyAlignment="1">
      <alignment horizontal="right" vertical="center"/>
    </xf>
    <xf numFmtId="179" fontId="9" fillId="4" borderId="3" xfId="3" applyNumberFormat="1" applyFont="1" applyFill="1" applyBorder="1" applyAlignment="1">
      <alignment vertical="center"/>
    </xf>
    <xf numFmtId="179" fontId="9" fillId="0" borderId="11" xfId="3" applyNumberFormat="1" applyFont="1" applyFill="1" applyBorder="1" applyAlignment="1">
      <alignment vertical="center"/>
    </xf>
    <xf numFmtId="0" fontId="9" fillId="5" borderId="7" xfId="1" applyFont="1" applyFill="1" applyBorder="1">
      <alignment vertical="center"/>
    </xf>
    <xf numFmtId="0" fontId="9" fillId="5" borderId="12" xfId="1" applyFont="1" applyFill="1" applyBorder="1">
      <alignment vertical="center"/>
    </xf>
    <xf numFmtId="0" fontId="9" fillId="5" borderId="13" xfId="1" applyFont="1" applyFill="1" applyBorder="1">
      <alignment vertical="center"/>
    </xf>
    <xf numFmtId="0" fontId="9" fillId="0" borderId="0" xfId="1" applyFont="1">
      <alignment vertical="center"/>
    </xf>
    <xf numFmtId="0" fontId="9" fillId="5" borderId="9" xfId="1" applyFont="1" applyFill="1" applyBorder="1" applyAlignment="1">
      <alignment vertical="center" shrinkToFit="1"/>
    </xf>
    <xf numFmtId="0" fontId="9" fillId="5" borderId="0" xfId="1" applyFont="1" applyFill="1" applyAlignment="1">
      <alignment vertical="center" shrinkToFit="1"/>
    </xf>
    <xf numFmtId="0" fontId="9" fillId="5" borderId="14" xfId="1" applyFont="1" applyFill="1" applyBorder="1" applyAlignment="1">
      <alignment vertical="center" shrinkToFit="1"/>
    </xf>
    <xf numFmtId="0" fontId="9" fillId="0" borderId="11" xfId="1" applyFont="1" applyBorder="1">
      <alignment vertical="center"/>
    </xf>
    <xf numFmtId="178" fontId="9" fillId="0" borderId="0" xfId="2" applyNumberFormat="1" applyFont="1" applyFill="1" applyBorder="1" applyAlignment="1"/>
    <xf numFmtId="0" fontId="9" fillId="3" borderId="2" xfId="1" applyFont="1" applyFill="1" applyBorder="1" applyAlignment="1">
      <alignment horizontal="center" vertical="center"/>
    </xf>
    <xf numFmtId="178" fontId="9" fillId="4" borderId="13" xfId="2" applyNumberFormat="1" applyFont="1" applyFill="1" applyBorder="1" applyAlignment="1">
      <alignment vertical="center" shrinkToFit="1"/>
    </xf>
    <xf numFmtId="178" fontId="9" fillId="0" borderId="4" xfId="2" applyNumberFormat="1" applyFont="1" applyFill="1" applyBorder="1" applyAlignment="1">
      <alignment vertical="center" shrinkToFit="1"/>
    </xf>
    <xf numFmtId="0" fontId="9" fillId="5" borderId="7" xfId="1" applyFont="1" applyFill="1" applyBorder="1" applyAlignment="1">
      <alignment horizontal="left" vertical="center"/>
    </xf>
    <xf numFmtId="178" fontId="9" fillId="4" borderId="8" xfId="2" applyNumberFormat="1" applyFont="1" applyFill="1" applyBorder="1" applyAlignment="1">
      <alignment vertical="center"/>
    </xf>
    <xf numFmtId="178" fontId="9" fillId="4" borderId="14" xfId="2" applyNumberFormat="1" applyFont="1" applyFill="1" applyBorder="1" applyAlignment="1">
      <alignment vertical="center"/>
    </xf>
    <xf numFmtId="0" fontId="9" fillId="0" borderId="9" xfId="1" applyFont="1" applyBorder="1" applyAlignment="1">
      <alignment horizontal="left" vertical="center"/>
    </xf>
    <xf numFmtId="178" fontId="9" fillId="0" borderId="8" xfId="2" applyNumberFormat="1" applyFont="1" applyFill="1" applyBorder="1" applyAlignment="1">
      <alignment vertical="center"/>
    </xf>
    <xf numFmtId="178" fontId="9" fillId="0" borderId="14" xfId="2" applyNumberFormat="1" applyFont="1" applyFill="1" applyBorder="1" applyAlignment="1">
      <alignment vertical="center"/>
    </xf>
    <xf numFmtId="0" fontId="9" fillId="5" borderId="9" xfId="1" applyFont="1" applyFill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4" borderId="9" xfId="1" applyFont="1" applyFill="1" applyBorder="1" applyAlignment="1">
      <alignment horizontal="left" vertical="center"/>
    </xf>
    <xf numFmtId="178" fontId="9" fillId="4" borderId="8" xfId="2" applyNumberFormat="1" applyFont="1" applyFill="1" applyBorder="1" applyAlignment="1">
      <alignment horizontal="right" vertical="center"/>
    </xf>
    <xf numFmtId="179" fontId="13" fillId="4" borderId="9" xfId="2" applyNumberFormat="1" applyFont="1" applyFill="1" applyBorder="1" applyAlignment="1">
      <alignment horizontal="right" vertical="center"/>
    </xf>
    <xf numFmtId="178" fontId="9" fillId="4" borderId="14" xfId="2" applyNumberFormat="1" applyFont="1" applyFill="1" applyBorder="1" applyAlignment="1">
      <alignment horizontal="right" vertical="center"/>
    </xf>
    <xf numFmtId="178" fontId="13" fillId="0" borderId="8" xfId="2" applyNumberFormat="1" applyFont="1" applyFill="1" applyBorder="1" applyAlignment="1">
      <alignment horizontal="right" vertical="center" shrinkToFit="1"/>
    </xf>
    <xf numFmtId="178" fontId="13" fillId="0" borderId="9" xfId="2" applyNumberFormat="1" applyFont="1" applyFill="1" applyBorder="1" applyAlignment="1">
      <alignment horizontal="right" vertical="center" shrinkToFit="1"/>
    </xf>
    <xf numFmtId="178" fontId="9" fillId="0" borderId="14" xfId="2" applyNumberFormat="1" applyFont="1" applyFill="1" applyBorder="1" applyAlignment="1">
      <alignment horizontal="right" vertical="center"/>
    </xf>
    <xf numFmtId="0" fontId="9" fillId="4" borderId="9" xfId="1" applyFont="1" applyFill="1" applyBorder="1" applyAlignment="1">
      <alignment horizontal="left" vertical="center" shrinkToFit="1"/>
    </xf>
    <xf numFmtId="0" fontId="9" fillId="0" borderId="9" xfId="1" applyFont="1" applyBorder="1" applyAlignment="1">
      <alignment horizontal="left" vertical="center" shrinkToFit="1"/>
    </xf>
    <xf numFmtId="178" fontId="9" fillId="0" borderId="10" xfId="2" applyNumberFormat="1" applyFont="1" applyFill="1" applyBorder="1" applyAlignment="1">
      <alignment vertical="center"/>
    </xf>
    <xf numFmtId="178" fontId="9" fillId="0" borderId="15" xfId="2" applyNumberFormat="1" applyFont="1" applyFill="1" applyBorder="1" applyAlignment="1">
      <alignment vertical="center"/>
    </xf>
    <xf numFmtId="0" fontId="9" fillId="0" borderId="1" xfId="1" applyFont="1" applyBorder="1" applyAlignment="1">
      <alignment horizontal="right"/>
    </xf>
    <xf numFmtId="38" fontId="9" fillId="0" borderId="5" xfId="2" applyFont="1" applyFill="1" applyBorder="1" applyAlignment="1">
      <alignment horizontal="right" vertical="center" shrinkToFit="1"/>
    </xf>
    <xf numFmtId="0" fontId="9" fillId="5" borderId="0" xfId="1" applyFont="1" applyFill="1">
      <alignment vertical="center"/>
    </xf>
    <xf numFmtId="38" fontId="9" fillId="0" borderId="8" xfId="2" applyFont="1" applyFill="1" applyBorder="1" applyAlignment="1">
      <alignment horizontal="right" vertical="center"/>
    </xf>
    <xf numFmtId="38" fontId="9" fillId="0" borderId="14" xfId="2" applyFont="1" applyFill="1" applyBorder="1" applyAlignment="1">
      <alignment horizontal="right" vertical="center"/>
    </xf>
    <xf numFmtId="0" fontId="9" fillId="5" borderId="7" xfId="1" applyFont="1" applyFill="1" applyBorder="1">
      <alignment vertical="center"/>
    </xf>
    <xf numFmtId="178" fontId="9" fillId="4" borderId="6" xfId="2" applyNumberFormat="1" applyFont="1" applyFill="1" applyBorder="1" applyAlignment="1">
      <alignment vertical="center"/>
    </xf>
    <xf numFmtId="178" fontId="9" fillId="4" borderId="13" xfId="2" applyNumberFormat="1" applyFont="1" applyFill="1" applyBorder="1" applyAlignment="1">
      <alignment vertical="center"/>
    </xf>
    <xf numFmtId="178" fontId="9" fillId="0" borderId="8" xfId="2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9" fillId="0" borderId="1" xfId="1" applyFont="1" applyBorder="1" applyAlignment="1">
      <alignment horizontal="left"/>
    </xf>
    <xf numFmtId="0" fontId="9" fillId="3" borderId="3" xfId="1" applyFont="1" applyFill="1" applyBorder="1" applyAlignment="1">
      <alignment horizontal="center" vertical="center"/>
    </xf>
    <xf numFmtId="178" fontId="13" fillId="0" borderId="16" xfId="2" applyNumberFormat="1" applyFont="1" applyFill="1" applyBorder="1" applyAlignment="1">
      <alignment horizontal="right" vertical="center" shrinkToFit="1"/>
    </xf>
    <xf numFmtId="178" fontId="13" fillId="0" borderId="17" xfId="2" applyNumberFormat="1" applyFont="1" applyFill="1" applyBorder="1" applyAlignment="1">
      <alignment horizontal="right" vertical="center" shrinkToFit="1"/>
    </xf>
    <xf numFmtId="0" fontId="15" fillId="0" borderId="0" xfId="1" applyFont="1" applyAlignment="1"/>
    <xf numFmtId="0" fontId="9" fillId="0" borderId="0" xfId="1" applyFont="1" applyAlignment="1">
      <alignment horizontal="center"/>
    </xf>
    <xf numFmtId="0" fontId="7" fillId="0" borderId="2" xfId="1" applyFont="1" applyBorder="1">
      <alignment vertical="center"/>
    </xf>
    <xf numFmtId="0" fontId="9" fillId="0" borderId="13" xfId="1" applyFont="1" applyBorder="1" applyAlignment="1">
      <alignment horizontal="center"/>
    </xf>
    <xf numFmtId="0" fontId="9" fillId="0" borderId="12" xfId="1" applyFont="1" applyBorder="1" applyAlignment="1">
      <alignment horizontal="distributed" vertical="center"/>
    </xf>
    <xf numFmtId="178" fontId="9" fillId="0" borderId="7" xfId="2" applyNumberFormat="1" applyFont="1" applyFill="1" applyBorder="1" applyAlignment="1">
      <alignment vertical="center"/>
    </xf>
    <xf numFmtId="0" fontId="7" fillId="0" borderId="1" xfId="1" applyFont="1" applyBorder="1">
      <alignment vertical="center"/>
    </xf>
    <xf numFmtId="0" fontId="9" fillId="0" borderId="1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 indent="1"/>
    </xf>
    <xf numFmtId="0" fontId="9" fillId="5" borderId="10" xfId="1" applyFont="1" applyFill="1" applyBorder="1" applyAlignment="1">
      <alignment horizontal="center" vertical="center"/>
    </xf>
    <xf numFmtId="178" fontId="9" fillId="5" borderId="11" xfId="2" applyNumberFormat="1" applyFont="1" applyFill="1" applyBorder="1" applyAlignment="1">
      <alignment vertical="center"/>
    </xf>
    <xf numFmtId="178" fontId="9" fillId="4" borderId="11" xfId="2" applyNumberFormat="1" applyFont="1" applyFill="1" applyBorder="1" applyAlignment="1">
      <alignment vertical="center"/>
    </xf>
    <xf numFmtId="178" fontId="9" fillId="0" borderId="7" xfId="2" applyNumberFormat="1" applyFont="1" applyFill="1" applyBorder="1" applyAlignment="1">
      <alignment horizontal="right" vertical="center"/>
    </xf>
    <xf numFmtId="178" fontId="9" fillId="5" borderId="11" xfId="2" applyNumberFormat="1" applyFont="1" applyFill="1" applyBorder="1" applyAlignment="1">
      <alignment horizontal="right" vertical="center"/>
    </xf>
    <xf numFmtId="178" fontId="9" fillId="4" borderId="11" xfId="2" applyNumberFormat="1" applyFont="1" applyFill="1" applyBorder="1" applyAlignment="1">
      <alignment horizontal="right" vertical="center"/>
    </xf>
    <xf numFmtId="178" fontId="9" fillId="0" borderId="0" xfId="1" applyNumberFormat="1" applyFont="1">
      <alignment vertical="center"/>
    </xf>
  </cellXfs>
  <cellStyles count="4">
    <cellStyle name="パーセント 2" xfId="3" xr:uid="{E3F86802-53EC-445F-A658-85DC7179EA44}"/>
    <cellStyle name="桁区切り 2 2" xfId="2" xr:uid="{5FCF1E40-F558-4B7B-BD21-DFA13F91680A}"/>
    <cellStyle name="標準" xfId="0" builtinId="0"/>
    <cellStyle name="標準 2 2" xfId="1" xr:uid="{053117D4-C18E-4B7C-90AC-902138F2F7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857250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33EB913-D875-47FD-9D24-062C375171E7}"/>
            </a:ext>
          </a:extLst>
        </xdr:cNvPr>
        <xdr:cNvCxnSpPr/>
      </xdr:nvCxnSpPr>
      <xdr:spPr>
        <a:xfrm>
          <a:off x="0" y="1219200"/>
          <a:ext cx="5886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7</xdr:col>
      <xdr:colOff>857250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B217458-3B22-450D-A2E6-7CFB1B21C181}"/>
            </a:ext>
          </a:extLst>
        </xdr:cNvPr>
        <xdr:cNvCxnSpPr/>
      </xdr:nvCxnSpPr>
      <xdr:spPr>
        <a:xfrm>
          <a:off x="0" y="1219200"/>
          <a:ext cx="5886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0928/Desktop/&#31859;&#21407;&#24066;&#32113;&#35336;&#26360;/140&#65288;&#20196;&#21644;&#65299;&#24180;&#24230;&#12539;&#20445;&#35703;&#12394;&#1237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008\02_&#20840;&#32887;&#21729;&#20849;&#26377;\01_&#25919;&#31574;&#25512;&#36914;&#37096;\01_&#24195;&#22577;&#31192;&#26360;&#35506;\02_&#24195;&#22577;&#12539;&#24195;&#32884;\100_&#31859;&#21407;&#24066;&#32113;&#35336;&#26360;\&#21508;&#35506;&#20381;&#38972;&#12471;&#12540;&#12488;\&#25552;&#20986;&#12501;&#12457;&#12523;&#12480;\&#9745;05_&#36001;&#25919;&#355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願い"/>
      <sheetName val="第14表"/>
      <sheetName val="02140"/>
      <sheetName val="M14表"/>
      <sheetName val="140"/>
      <sheetName val="LastVal140"/>
      <sheetName val="都道府県・指定都市・中核市"/>
    </sheetNames>
    <sheetDataSet>
      <sheetData sheetId="0"/>
      <sheetData sheetId="1"/>
      <sheetData sheetId="2"/>
      <sheetData sheetId="3"/>
      <sheetData sheetId="4">
        <row r="12">
          <cell r="S12" t="str">
            <v/>
          </cell>
        </row>
      </sheetData>
      <sheetData sheetId="5"/>
      <sheetData sheetId="6">
        <row r="1">
          <cell r="A1" t="str">
            <v>0100</v>
          </cell>
        </row>
        <row r="2">
          <cell r="A2" t="str">
            <v>0112</v>
          </cell>
        </row>
        <row r="3">
          <cell r="A3" t="str">
            <v>0115</v>
          </cell>
        </row>
        <row r="4">
          <cell r="A4" t="str">
            <v>0125</v>
          </cell>
        </row>
        <row r="5">
          <cell r="A5" t="str">
            <v>0200</v>
          </cell>
        </row>
        <row r="6">
          <cell r="A6" t="str">
            <v>0215</v>
          </cell>
        </row>
        <row r="7">
          <cell r="A7" t="str">
            <v>0225</v>
          </cell>
        </row>
        <row r="8">
          <cell r="A8" t="str">
            <v>0300</v>
          </cell>
        </row>
        <row r="9">
          <cell r="A9" t="str">
            <v>0315</v>
          </cell>
        </row>
        <row r="10">
          <cell r="A10" t="str">
            <v>0400</v>
          </cell>
        </row>
        <row r="11">
          <cell r="A11" t="str">
            <v>0412</v>
          </cell>
        </row>
        <row r="12">
          <cell r="A12" t="str">
            <v>0500</v>
          </cell>
        </row>
        <row r="13">
          <cell r="A13" t="str">
            <v>0515</v>
          </cell>
        </row>
        <row r="14">
          <cell r="A14" t="str">
            <v>0600</v>
          </cell>
        </row>
        <row r="15">
          <cell r="A15" t="str">
            <v>0615</v>
          </cell>
        </row>
        <row r="16">
          <cell r="A16" t="str">
            <v>0700</v>
          </cell>
        </row>
        <row r="17">
          <cell r="A17" t="str">
            <v>0715</v>
          </cell>
        </row>
        <row r="18">
          <cell r="A18" t="str">
            <v>0725</v>
          </cell>
        </row>
        <row r="19">
          <cell r="A19" t="str">
            <v>0735</v>
          </cell>
        </row>
        <row r="20">
          <cell r="A20" t="str">
            <v>0800</v>
          </cell>
        </row>
        <row r="21">
          <cell r="A21" t="str">
            <v>0815</v>
          </cell>
        </row>
        <row r="22">
          <cell r="A22" t="str">
            <v>0900</v>
          </cell>
        </row>
        <row r="23">
          <cell r="A23" t="str">
            <v>0915</v>
          </cell>
        </row>
        <row r="24">
          <cell r="A24" t="str">
            <v>1000</v>
          </cell>
        </row>
        <row r="25">
          <cell r="A25" t="str">
            <v>1015</v>
          </cell>
        </row>
        <row r="26">
          <cell r="A26" t="str">
            <v>1025</v>
          </cell>
        </row>
        <row r="27">
          <cell r="A27" t="str">
            <v>1100</v>
          </cell>
        </row>
        <row r="28">
          <cell r="A28" t="str">
            <v>1112</v>
          </cell>
        </row>
        <row r="29">
          <cell r="A29" t="str">
            <v>1115</v>
          </cell>
        </row>
        <row r="30">
          <cell r="A30" t="str">
            <v>1125</v>
          </cell>
        </row>
        <row r="31">
          <cell r="A31" t="str">
            <v>1135</v>
          </cell>
        </row>
        <row r="32">
          <cell r="A32" t="str">
            <v>1200</v>
          </cell>
        </row>
        <row r="33">
          <cell r="A33" t="str">
            <v>1212</v>
          </cell>
        </row>
        <row r="34">
          <cell r="A34" t="str">
            <v>1215</v>
          </cell>
        </row>
        <row r="35">
          <cell r="A35" t="str">
            <v>1225</v>
          </cell>
        </row>
        <row r="36">
          <cell r="A36" t="str">
            <v>1300</v>
          </cell>
        </row>
        <row r="37">
          <cell r="A37" t="str">
            <v>1315</v>
          </cell>
        </row>
        <row r="38">
          <cell r="A38" t="str">
            <v>1400</v>
          </cell>
        </row>
        <row r="39">
          <cell r="A39" t="str">
            <v>1412</v>
          </cell>
        </row>
        <row r="40">
          <cell r="A40" t="str">
            <v>1415</v>
          </cell>
        </row>
        <row r="41">
          <cell r="A41" t="str">
            <v>1422</v>
          </cell>
        </row>
        <row r="42">
          <cell r="A42" t="str">
            <v>1432</v>
          </cell>
        </row>
        <row r="43">
          <cell r="A43" t="str">
            <v>1500</v>
          </cell>
        </row>
        <row r="44">
          <cell r="A44" t="str">
            <v>1512</v>
          </cell>
        </row>
        <row r="45">
          <cell r="A45" t="str">
            <v>1600</v>
          </cell>
        </row>
        <row r="46">
          <cell r="A46" t="str">
            <v>1615</v>
          </cell>
        </row>
        <row r="47">
          <cell r="A47" t="str">
            <v>1700</v>
          </cell>
        </row>
        <row r="48">
          <cell r="A48" t="str">
            <v>1715</v>
          </cell>
        </row>
        <row r="49">
          <cell r="A49" t="str">
            <v>1800</v>
          </cell>
        </row>
        <row r="50">
          <cell r="A50" t="str">
            <v>1815</v>
          </cell>
        </row>
        <row r="51">
          <cell r="A51" t="str">
            <v>1900</v>
          </cell>
        </row>
        <row r="52">
          <cell r="A52" t="str">
            <v>1915</v>
          </cell>
        </row>
        <row r="53">
          <cell r="A53" t="str">
            <v>2000</v>
          </cell>
        </row>
        <row r="54">
          <cell r="A54" t="str">
            <v>2015</v>
          </cell>
        </row>
        <row r="55">
          <cell r="A55" t="str">
            <v>2025</v>
          </cell>
        </row>
        <row r="56">
          <cell r="A56" t="str">
            <v>2100</v>
          </cell>
        </row>
        <row r="57">
          <cell r="A57" t="str">
            <v>2115</v>
          </cell>
        </row>
        <row r="58">
          <cell r="A58" t="str">
            <v>2200</v>
          </cell>
        </row>
        <row r="59">
          <cell r="A59" t="str">
            <v>2212</v>
          </cell>
        </row>
        <row r="60">
          <cell r="A60" t="str">
            <v>2222</v>
          </cell>
        </row>
        <row r="61">
          <cell r="A61" t="str">
            <v>2300</v>
          </cell>
        </row>
        <row r="62">
          <cell r="A62" t="str">
            <v>2312</v>
          </cell>
        </row>
        <row r="63">
          <cell r="A63" t="str">
            <v>2315</v>
          </cell>
        </row>
        <row r="64">
          <cell r="A64" t="str">
            <v>2325</v>
          </cell>
        </row>
        <row r="65">
          <cell r="A65" t="str">
            <v>2335</v>
          </cell>
        </row>
        <row r="66">
          <cell r="A66" t="str">
            <v>2345</v>
          </cell>
        </row>
        <row r="67">
          <cell r="A67" t="str">
            <v>2400</v>
          </cell>
        </row>
        <row r="68">
          <cell r="A68" t="str">
            <v>2500</v>
          </cell>
        </row>
        <row r="69">
          <cell r="A69" t="str">
            <v>2515</v>
          </cell>
        </row>
        <row r="70">
          <cell r="A70" t="str">
            <v>2600</v>
          </cell>
        </row>
        <row r="71">
          <cell r="A71" t="str">
            <v>2612</v>
          </cell>
        </row>
        <row r="72">
          <cell r="A72" t="str">
            <v>2700</v>
          </cell>
        </row>
        <row r="73">
          <cell r="A73" t="str">
            <v>2712</v>
          </cell>
        </row>
        <row r="74">
          <cell r="A74" t="str">
            <v>2722</v>
          </cell>
        </row>
        <row r="75">
          <cell r="A75" t="str">
            <v>2725</v>
          </cell>
        </row>
        <row r="76">
          <cell r="A76" t="str">
            <v>2735</v>
          </cell>
        </row>
        <row r="77">
          <cell r="A77" t="str">
            <v>2745</v>
          </cell>
        </row>
        <row r="78">
          <cell r="A78" t="str">
            <v>2755</v>
          </cell>
        </row>
        <row r="79">
          <cell r="A79" t="str">
            <v>2765</v>
          </cell>
        </row>
        <row r="80">
          <cell r="A80" t="str">
            <v>2775</v>
          </cell>
        </row>
        <row r="81">
          <cell r="A81" t="str">
            <v>2785</v>
          </cell>
        </row>
        <row r="82">
          <cell r="A82" t="str">
            <v>2800</v>
          </cell>
        </row>
        <row r="83">
          <cell r="A83" t="str">
            <v>2812</v>
          </cell>
        </row>
        <row r="84">
          <cell r="A84" t="str">
            <v>2815</v>
          </cell>
        </row>
        <row r="85">
          <cell r="A85" t="str">
            <v>2825</v>
          </cell>
        </row>
        <row r="86">
          <cell r="A86" t="str">
            <v>2835</v>
          </cell>
        </row>
        <row r="87">
          <cell r="A87" t="str">
            <v>2845</v>
          </cell>
        </row>
        <row r="88">
          <cell r="A88" t="str">
            <v>2900</v>
          </cell>
        </row>
        <row r="89">
          <cell r="A89" t="str">
            <v>2915</v>
          </cell>
        </row>
        <row r="90">
          <cell r="A90" t="str">
            <v>3000</v>
          </cell>
        </row>
        <row r="91">
          <cell r="A91" t="str">
            <v>3015</v>
          </cell>
        </row>
        <row r="92">
          <cell r="A92" t="str">
            <v>3100</v>
          </cell>
        </row>
        <row r="93">
          <cell r="A93" t="str">
            <v>3115</v>
          </cell>
        </row>
        <row r="94">
          <cell r="A94" t="str">
            <v>3200</v>
          </cell>
        </row>
        <row r="95">
          <cell r="A95" t="str">
            <v>3215</v>
          </cell>
        </row>
        <row r="96">
          <cell r="A96" t="str">
            <v>3300</v>
          </cell>
        </row>
        <row r="97">
          <cell r="A97" t="str">
            <v>3312</v>
          </cell>
        </row>
        <row r="98">
          <cell r="A98" t="str">
            <v>3325</v>
          </cell>
        </row>
        <row r="99">
          <cell r="A99" t="str">
            <v>3400</v>
          </cell>
        </row>
        <row r="100">
          <cell r="A100" t="str">
            <v>3412</v>
          </cell>
        </row>
        <row r="101">
          <cell r="A101" t="str">
            <v>3415</v>
          </cell>
        </row>
        <row r="102">
          <cell r="A102" t="str">
            <v>3425</v>
          </cell>
        </row>
        <row r="103">
          <cell r="A103" t="str">
            <v>3500</v>
          </cell>
        </row>
        <row r="104">
          <cell r="A104" t="str">
            <v>3515</v>
          </cell>
        </row>
        <row r="105">
          <cell r="A105" t="str">
            <v>3600</v>
          </cell>
        </row>
        <row r="106">
          <cell r="A106" t="str">
            <v>3700</v>
          </cell>
        </row>
        <row r="107">
          <cell r="A107" t="str">
            <v>3715</v>
          </cell>
        </row>
        <row r="108">
          <cell r="A108" t="str">
            <v>3800</v>
          </cell>
        </row>
        <row r="109">
          <cell r="A109" t="str">
            <v>3815</v>
          </cell>
        </row>
        <row r="110">
          <cell r="A110" t="str">
            <v>3900</v>
          </cell>
        </row>
        <row r="111">
          <cell r="A111" t="str">
            <v>3915</v>
          </cell>
        </row>
        <row r="112">
          <cell r="A112" t="str">
            <v>4000</v>
          </cell>
        </row>
        <row r="113">
          <cell r="A113" t="str">
            <v>4012</v>
          </cell>
        </row>
        <row r="114">
          <cell r="A114" t="str">
            <v>4015</v>
          </cell>
        </row>
        <row r="115">
          <cell r="A115" t="str">
            <v>4022</v>
          </cell>
        </row>
        <row r="116">
          <cell r="A116" t="str">
            <v>4100</v>
          </cell>
        </row>
        <row r="117">
          <cell r="A117" t="str">
            <v>4200</v>
          </cell>
        </row>
        <row r="118">
          <cell r="A118" t="str">
            <v>4215</v>
          </cell>
        </row>
        <row r="119">
          <cell r="A119" t="str">
            <v>4225</v>
          </cell>
        </row>
        <row r="120">
          <cell r="A120" t="str">
            <v>4300</v>
          </cell>
        </row>
        <row r="121">
          <cell r="A121" t="str">
            <v>4312</v>
          </cell>
        </row>
        <row r="122">
          <cell r="A122" t="str">
            <v>4400</v>
          </cell>
        </row>
        <row r="123">
          <cell r="A123" t="str">
            <v>4415</v>
          </cell>
        </row>
        <row r="124">
          <cell r="A124" t="str">
            <v>4500</v>
          </cell>
        </row>
        <row r="125">
          <cell r="A125" t="str">
            <v>4515</v>
          </cell>
        </row>
        <row r="126">
          <cell r="A126" t="str">
            <v>4600</v>
          </cell>
        </row>
        <row r="127">
          <cell r="A127" t="str">
            <v>4615</v>
          </cell>
        </row>
        <row r="128">
          <cell r="A128" t="str">
            <v>4700</v>
          </cell>
        </row>
        <row r="129">
          <cell r="A129" t="str">
            <v>4715</v>
          </cell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５９"/>
      <sheetName val="６０"/>
      <sheetName val="６１"/>
      <sheetName val="６２"/>
    </sheetNames>
    <sheetDataSet>
      <sheetData sheetId="0"/>
      <sheetData sheetId="1">
        <row r="9">
          <cell r="H9">
            <v>29746665</v>
          </cell>
        </row>
        <row r="10">
          <cell r="H10">
            <v>8911088</v>
          </cell>
        </row>
        <row r="11">
          <cell r="H11">
            <v>6189025</v>
          </cell>
        </row>
        <row r="12">
          <cell r="H12">
            <v>73905</v>
          </cell>
        </row>
        <row r="13">
          <cell r="H13">
            <v>96698</v>
          </cell>
        </row>
        <row r="14">
          <cell r="H14">
            <v>70729</v>
          </cell>
        </row>
        <row r="15">
          <cell r="H15">
            <v>407477</v>
          </cell>
        </row>
        <row r="16">
          <cell r="H16">
            <v>669181</v>
          </cell>
        </row>
        <row r="17">
          <cell r="H17">
            <v>1034129</v>
          </cell>
        </row>
        <row r="18">
          <cell r="H18">
            <v>369944</v>
          </cell>
        </row>
        <row r="19">
          <cell r="H19">
            <v>20835577</v>
          </cell>
        </row>
        <row r="20">
          <cell r="H20">
            <v>152156</v>
          </cell>
        </row>
        <row r="21">
          <cell r="H21">
            <v>5680</v>
          </cell>
        </row>
        <row r="22">
          <cell r="H22">
            <v>21007</v>
          </cell>
        </row>
        <row r="23">
          <cell r="H23">
            <v>27034</v>
          </cell>
        </row>
        <row r="24">
          <cell r="H24">
            <v>54502</v>
          </cell>
        </row>
        <row r="25">
          <cell r="H25">
            <v>780244</v>
          </cell>
        </row>
        <row r="28">
          <cell r="H28">
            <v>16673</v>
          </cell>
        </row>
        <row r="30">
          <cell r="H30">
            <v>7436208</v>
          </cell>
        </row>
        <row r="31">
          <cell r="H31">
            <v>1304379</v>
          </cell>
        </row>
        <row r="32">
          <cell r="H32">
            <v>44020</v>
          </cell>
        </row>
        <row r="33">
          <cell r="H33">
            <v>5740488</v>
          </cell>
        </row>
        <row r="34">
          <cell r="H34">
            <v>4037</v>
          </cell>
        </row>
        <row r="35">
          <cell r="H35">
            <v>5249149</v>
          </cell>
        </row>
        <row r="45">
          <cell r="H45">
            <v>28861527</v>
          </cell>
        </row>
        <row r="46">
          <cell r="H46">
            <v>9102591</v>
          </cell>
        </row>
        <row r="47">
          <cell r="H47">
            <v>3666280</v>
          </cell>
        </row>
        <row r="48">
          <cell r="H48">
            <v>3064711</v>
          </cell>
        </row>
        <row r="49">
          <cell r="H49">
            <v>2371600</v>
          </cell>
        </row>
        <row r="50">
          <cell r="H50">
            <v>2371593</v>
          </cell>
        </row>
        <row r="51">
          <cell r="H51">
            <v>7</v>
          </cell>
        </row>
        <row r="52">
          <cell r="H52">
            <v>12012437</v>
          </cell>
        </row>
        <row r="53">
          <cell r="H53">
            <v>3270506</v>
          </cell>
        </row>
        <row r="54">
          <cell r="H54">
            <v>248386</v>
          </cell>
        </row>
        <row r="55">
          <cell r="H55">
            <v>8493545</v>
          </cell>
        </row>
        <row r="56">
          <cell r="H56">
            <v>1880858</v>
          </cell>
        </row>
        <row r="57">
          <cell r="H57">
            <v>6612687</v>
          </cell>
        </row>
        <row r="58">
          <cell r="H58">
            <v>5763885</v>
          </cell>
        </row>
        <row r="59">
          <cell r="H59">
            <v>457744</v>
          </cell>
        </row>
        <row r="60">
          <cell r="H60">
            <v>41985</v>
          </cell>
        </row>
        <row r="61">
          <cell r="H61">
            <v>1482885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02601-750F-4D3D-9B0D-4C2996801E50}">
  <sheetPr>
    <tabColor rgb="FF92D050"/>
    <pageSetUpPr fitToPage="1"/>
  </sheetPr>
  <dimension ref="A1:I62"/>
  <sheetViews>
    <sheetView showWhiteSpace="0" view="pageBreakPreview" topLeftCell="A28" zoomScale="85" zoomScaleNormal="100" zoomScaleSheetLayoutView="85" workbookViewId="0">
      <selection activeCell="B12" sqref="B12:B14"/>
    </sheetView>
  </sheetViews>
  <sheetFormatPr defaultColWidth="9" defaultRowHeight="13.5"/>
  <cols>
    <col min="1" max="1" width="4.125" style="7" customWidth="1"/>
    <col min="2" max="2" width="13.625" style="7" customWidth="1"/>
    <col min="3" max="3" width="4.625" style="7" customWidth="1"/>
    <col min="4" max="8" width="13.125" style="7" customWidth="1"/>
    <col min="9" max="9" width="14.5" style="6" customWidth="1"/>
    <col min="10" max="11" width="7.625" style="7" customWidth="1"/>
    <col min="12" max="16384" width="9" style="7"/>
  </cols>
  <sheetData>
    <row r="1" spans="1:9" s="1" customFormat="1" ht="10.5"/>
    <row r="2" spans="1:9" s="1" customFormat="1" ht="10.5">
      <c r="A2" s="2"/>
      <c r="H2" s="3" t="s">
        <v>0</v>
      </c>
      <c r="I2" s="3"/>
    </row>
    <row r="3" spans="1:9" s="1" customFormat="1" ht="10.5">
      <c r="A3" s="2"/>
      <c r="H3" s="3"/>
    </row>
    <row r="4" spans="1:9" s="1" customFormat="1" ht="10.5"/>
    <row r="5" spans="1:9" ht="21" customHeight="1">
      <c r="A5" s="4" t="s">
        <v>1</v>
      </c>
      <c r="B5" s="5"/>
      <c r="C5" s="5"/>
      <c r="D5" s="5"/>
      <c r="E5" s="5"/>
      <c r="F5" s="5"/>
      <c r="G5" s="5"/>
      <c r="H5" s="5"/>
    </row>
    <row r="7" spans="1:9">
      <c r="A7" s="8" t="s">
        <v>2</v>
      </c>
      <c r="B7" s="9"/>
      <c r="D7" s="10"/>
      <c r="E7" s="10"/>
      <c r="H7" s="11" t="s">
        <v>3</v>
      </c>
    </row>
    <row r="8" spans="1:9" ht="27" customHeight="1">
      <c r="A8" s="12"/>
      <c r="B8" s="12"/>
      <c r="C8" s="12"/>
      <c r="D8" s="13" t="s">
        <v>4</v>
      </c>
      <c r="E8" s="13" t="s">
        <v>5</v>
      </c>
      <c r="F8" s="13" t="s">
        <v>6</v>
      </c>
      <c r="G8" s="14" t="s">
        <v>7</v>
      </c>
      <c r="H8" s="15" t="s">
        <v>8</v>
      </c>
    </row>
    <row r="9" spans="1:9" ht="13.5" customHeight="1">
      <c r="A9" s="16" t="s">
        <v>9</v>
      </c>
      <c r="B9" s="16"/>
      <c r="C9" s="17"/>
      <c r="D9" s="18">
        <f>D10+D11</f>
        <v>6428310000</v>
      </c>
      <c r="E9" s="19">
        <f>E10+E11</f>
        <v>6645301103</v>
      </c>
      <c r="F9" s="18">
        <f t="shared" ref="F9" si="0">F10+F11</f>
        <v>6469368143</v>
      </c>
      <c r="G9" s="19">
        <f>G10+G11</f>
        <v>175932960</v>
      </c>
      <c r="H9" s="20">
        <f>F9/E9</f>
        <v>0.97352520867405457</v>
      </c>
      <c r="I9" s="21">
        <f>E9-F9</f>
        <v>175932960</v>
      </c>
    </row>
    <row r="10" spans="1:9" ht="18.75">
      <c r="A10" s="12"/>
      <c r="B10" s="22" t="s">
        <v>10</v>
      </c>
      <c r="C10" s="23"/>
      <c r="D10" s="24">
        <f>D12+D15+D19+D22+D24+D27+D30</f>
        <v>6409760000</v>
      </c>
      <c r="E10" s="24">
        <f>E12+E15+E19+E22+E24+E27+E30</f>
        <v>6470617030</v>
      </c>
      <c r="F10" s="24">
        <f t="shared" ref="F10:G10" si="1">F12+F15+F19+F22+F24+F27+F30</f>
        <v>6449590768</v>
      </c>
      <c r="G10" s="25">
        <f t="shared" si="1"/>
        <v>21026262</v>
      </c>
      <c r="H10" s="26">
        <f t="shared" ref="H10:H32" si="2">F10/E10</f>
        <v>0.99675050124238307</v>
      </c>
      <c r="I10" s="21">
        <f t="shared" ref="I10:I32" si="3">E10-F10</f>
        <v>21026262</v>
      </c>
    </row>
    <row r="11" spans="1:9" ht="18.75">
      <c r="A11" s="12"/>
      <c r="B11" s="27" t="s">
        <v>11</v>
      </c>
      <c r="C11" s="28"/>
      <c r="D11" s="29">
        <f>D13+D16+D20+D25+D28+D31</f>
        <v>18550000</v>
      </c>
      <c r="E11" s="29">
        <f>E13+E16+E20+E25+E28+E31</f>
        <v>174684073</v>
      </c>
      <c r="F11" s="29">
        <f t="shared" ref="F11" si="4">F13+F16+F20+F25+F28+F31</f>
        <v>19777375</v>
      </c>
      <c r="G11" s="19">
        <f>G13+G16+G20+G25+G28+G31</f>
        <v>154906698</v>
      </c>
      <c r="H11" s="20">
        <f t="shared" si="2"/>
        <v>0.11321796349458832</v>
      </c>
      <c r="I11" s="21">
        <f t="shared" si="3"/>
        <v>154906698</v>
      </c>
    </row>
    <row r="12" spans="1:9" ht="13.5" customHeight="1">
      <c r="A12" s="30" t="s">
        <v>12</v>
      </c>
      <c r="B12" s="31" t="s">
        <v>13</v>
      </c>
      <c r="C12" s="32" t="s">
        <v>14</v>
      </c>
      <c r="D12" s="33">
        <v>2064000000</v>
      </c>
      <c r="E12" s="34">
        <v>2106281080</v>
      </c>
      <c r="F12" s="34">
        <v>2097209219</v>
      </c>
      <c r="G12" s="35">
        <f>E12-F12</f>
        <v>9071861</v>
      </c>
      <c r="H12" s="36">
        <f t="shared" si="2"/>
        <v>0.99569294854037238</v>
      </c>
      <c r="I12" s="21">
        <f t="shared" si="3"/>
        <v>9071861</v>
      </c>
    </row>
    <row r="13" spans="1:9" ht="18.75">
      <c r="A13" s="30"/>
      <c r="B13" s="31"/>
      <c r="C13" s="37" t="s">
        <v>15</v>
      </c>
      <c r="D13" s="38">
        <v>8500000</v>
      </c>
      <c r="E13" s="39">
        <v>49434120</v>
      </c>
      <c r="F13" s="39">
        <v>9529917</v>
      </c>
      <c r="G13" s="40">
        <f>E13-F13</f>
        <v>39904203</v>
      </c>
      <c r="H13" s="41">
        <f t="shared" si="2"/>
        <v>0.1927801486099075</v>
      </c>
      <c r="I13" s="21">
        <f t="shared" si="3"/>
        <v>39904203</v>
      </c>
    </row>
    <row r="14" spans="1:9" ht="18.75">
      <c r="A14" s="30"/>
      <c r="B14" s="31"/>
      <c r="C14" s="42" t="s">
        <v>16</v>
      </c>
      <c r="D14" s="43">
        <f>D12+D13</f>
        <v>2072500000</v>
      </c>
      <c r="E14" s="43">
        <f>E12+E13</f>
        <v>2155715200</v>
      </c>
      <c r="F14" s="43">
        <f t="shared" ref="F14:G14" si="5">F12+F13</f>
        <v>2106739136</v>
      </c>
      <c r="G14" s="44">
        <f t="shared" si="5"/>
        <v>48976064</v>
      </c>
      <c r="H14" s="45">
        <f t="shared" si="2"/>
        <v>0.97728082819103379</v>
      </c>
      <c r="I14" s="21">
        <f t="shared" si="3"/>
        <v>48976064</v>
      </c>
    </row>
    <row r="15" spans="1:9" ht="18.75">
      <c r="A15" s="30"/>
      <c r="B15" s="31" t="s">
        <v>17</v>
      </c>
      <c r="C15" s="46" t="s">
        <v>14</v>
      </c>
      <c r="D15" s="47">
        <v>435500000</v>
      </c>
      <c r="E15" s="48">
        <v>406936800</v>
      </c>
      <c r="F15" s="48">
        <v>405181600</v>
      </c>
      <c r="G15" s="49">
        <f>E15-F15</f>
        <v>1755200</v>
      </c>
      <c r="H15" s="50">
        <f t="shared" si="2"/>
        <v>0.99568679952267769</v>
      </c>
      <c r="I15" s="21">
        <f t="shared" si="3"/>
        <v>1755200</v>
      </c>
    </row>
    <row r="16" spans="1:9" ht="18.75">
      <c r="A16" s="30"/>
      <c r="B16" s="31"/>
      <c r="C16" s="51" t="s">
        <v>15</v>
      </c>
      <c r="D16" s="52">
        <v>500000</v>
      </c>
      <c r="E16" s="53">
        <v>2949680</v>
      </c>
      <c r="F16" s="53">
        <v>311000</v>
      </c>
      <c r="G16" s="54">
        <f>E16-F16</f>
        <v>2638680</v>
      </c>
      <c r="H16" s="55">
        <f t="shared" si="2"/>
        <v>0.10543516584849882</v>
      </c>
      <c r="I16" s="21">
        <f t="shared" si="3"/>
        <v>2638680</v>
      </c>
    </row>
    <row r="17" spans="1:9" ht="18.75">
      <c r="A17" s="30"/>
      <c r="B17" s="31"/>
      <c r="C17" s="56" t="s">
        <v>16</v>
      </c>
      <c r="D17" s="57">
        <f>D15+D16</f>
        <v>436000000</v>
      </c>
      <c r="E17" s="57">
        <f>E15+E16</f>
        <v>409886480</v>
      </c>
      <c r="F17" s="57">
        <f t="shared" ref="F17:G17" si="6">F15+F16</f>
        <v>405492600</v>
      </c>
      <c r="G17" s="58">
        <f t="shared" si="6"/>
        <v>4393880</v>
      </c>
      <c r="H17" s="59">
        <f t="shared" si="2"/>
        <v>0.9892802514491329</v>
      </c>
      <c r="I17" s="21">
        <f t="shared" si="3"/>
        <v>4393880</v>
      </c>
    </row>
    <row r="18" spans="1:9" ht="18.75">
      <c r="A18" s="30"/>
      <c r="B18" s="60" t="s">
        <v>18</v>
      </c>
      <c r="C18" s="60"/>
      <c r="D18" s="24">
        <f>D14+D17</f>
        <v>2508500000</v>
      </c>
      <c r="E18" s="24">
        <f>E14+E17</f>
        <v>2565601680</v>
      </c>
      <c r="F18" s="24">
        <f t="shared" ref="F18:G18" si="7">F14+F17</f>
        <v>2512231736</v>
      </c>
      <c r="G18" s="25">
        <f t="shared" si="7"/>
        <v>53369944</v>
      </c>
      <c r="H18" s="26">
        <f t="shared" si="2"/>
        <v>0.97919788390534579</v>
      </c>
      <c r="I18" s="21">
        <f t="shared" si="3"/>
        <v>53369944</v>
      </c>
    </row>
    <row r="19" spans="1:9" ht="13.5" customHeight="1">
      <c r="A19" s="61" t="s">
        <v>19</v>
      </c>
      <c r="B19" s="62" t="s">
        <v>20</v>
      </c>
      <c r="C19" s="46" t="s">
        <v>14</v>
      </c>
      <c r="D19" s="47">
        <v>3500000000</v>
      </c>
      <c r="E19" s="48">
        <v>3525821781</v>
      </c>
      <c r="F19" s="48">
        <v>3517047780</v>
      </c>
      <c r="G19" s="49">
        <f>E19-F19</f>
        <v>8774001</v>
      </c>
      <c r="H19" s="50">
        <f t="shared" si="2"/>
        <v>0.9975115018441143</v>
      </c>
      <c r="I19" s="21">
        <f t="shared" si="3"/>
        <v>8774001</v>
      </c>
    </row>
    <row r="20" spans="1:9" ht="18.75">
      <c r="A20" s="30"/>
      <c r="B20" s="63"/>
      <c r="C20" s="51" t="s">
        <v>15</v>
      </c>
      <c r="D20" s="52">
        <v>8000000</v>
      </c>
      <c r="E20" s="53">
        <v>113249321</v>
      </c>
      <c r="F20" s="53">
        <v>8609467</v>
      </c>
      <c r="G20" s="54">
        <f>E20-F20</f>
        <v>104639854</v>
      </c>
      <c r="H20" s="55">
        <f t="shared" si="2"/>
        <v>7.6022239462256905E-2</v>
      </c>
      <c r="I20" s="21">
        <f t="shared" si="3"/>
        <v>104639854</v>
      </c>
    </row>
    <row r="21" spans="1:9" ht="18.75">
      <c r="A21" s="30"/>
      <c r="B21" s="64"/>
      <c r="C21" s="56" t="s">
        <v>16</v>
      </c>
      <c r="D21" s="57">
        <f>D19+D20</f>
        <v>3508000000</v>
      </c>
      <c r="E21" s="57">
        <f>E19+E20</f>
        <v>3639071102</v>
      </c>
      <c r="F21" s="57">
        <f t="shared" ref="F21:G21" si="8">F19+F20</f>
        <v>3525657247</v>
      </c>
      <c r="G21" s="58">
        <f t="shared" si="8"/>
        <v>113413855</v>
      </c>
      <c r="H21" s="59">
        <f t="shared" si="2"/>
        <v>0.96883439432176288</v>
      </c>
      <c r="I21" s="21">
        <f t="shared" si="3"/>
        <v>113413855</v>
      </c>
    </row>
    <row r="22" spans="1:9" ht="18.75">
      <c r="A22" s="30"/>
      <c r="B22" s="65" t="s">
        <v>21</v>
      </c>
      <c r="C22" s="66" t="s">
        <v>14</v>
      </c>
      <c r="D22" s="67">
        <v>2060000</v>
      </c>
      <c r="E22" s="68">
        <v>2063300</v>
      </c>
      <c r="F22" s="68">
        <v>2063300</v>
      </c>
      <c r="G22" s="69">
        <f>E22-F22</f>
        <v>0</v>
      </c>
      <c r="H22" s="26">
        <f t="shared" si="2"/>
        <v>1</v>
      </c>
      <c r="I22" s="21">
        <f t="shared" si="3"/>
        <v>0</v>
      </c>
    </row>
    <row r="23" spans="1:9" ht="18.75">
      <c r="A23" s="30"/>
      <c r="B23" s="31" t="s">
        <v>22</v>
      </c>
      <c r="C23" s="31"/>
      <c r="D23" s="70">
        <f>D21+D22</f>
        <v>3510060000</v>
      </c>
      <c r="E23" s="70">
        <f>E21+E22</f>
        <v>3641134402</v>
      </c>
      <c r="F23" s="70">
        <f t="shared" ref="F23" si="9">F21+F22</f>
        <v>3527720547</v>
      </c>
      <c r="G23" s="19">
        <f>G21+G22</f>
        <v>113413855</v>
      </c>
      <c r="H23" s="20">
        <f t="shared" si="2"/>
        <v>0.96885205475038105</v>
      </c>
      <c r="I23" s="21">
        <f t="shared" si="3"/>
        <v>113413855</v>
      </c>
    </row>
    <row r="24" spans="1:9" ht="13.5" customHeight="1">
      <c r="A24" s="71" t="s">
        <v>23</v>
      </c>
      <c r="B24" s="72"/>
      <c r="C24" s="32" t="s">
        <v>14</v>
      </c>
      <c r="D24" s="73">
        <v>153600000</v>
      </c>
      <c r="E24" s="74">
        <v>158504800</v>
      </c>
      <c r="F24" s="74">
        <v>157079600</v>
      </c>
      <c r="G24" s="35">
        <f>E24-F24</f>
        <v>1425200</v>
      </c>
      <c r="H24" s="36">
        <f t="shared" si="2"/>
        <v>0.99100847419131788</v>
      </c>
      <c r="I24" s="21">
        <f t="shared" si="3"/>
        <v>1425200</v>
      </c>
    </row>
    <row r="25" spans="1:9" ht="18.75">
      <c r="A25" s="75"/>
      <c r="B25" s="76"/>
      <c r="C25" s="37" t="s">
        <v>15</v>
      </c>
      <c r="D25" s="77">
        <v>1550000</v>
      </c>
      <c r="E25" s="78">
        <v>9050952</v>
      </c>
      <c r="F25" s="78">
        <v>1326991</v>
      </c>
      <c r="G25" s="40">
        <f>E25-F25</f>
        <v>7723961</v>
      </c>
      <c r="H25" s="41">
        <f t="shared" si="2"/>
        <v>0.14661341701955771</v>
      </c>
      <c r="I25" s="21">
        <f t="shared" si="3"/>
        <v>7723961</v>
      </c>
    </row>
    <row r="26" spans="1:9" ht="18.75">
      <c r="A26" s="79"/>
      <c r="B26" s="80"/>
      <c r="C26" s="42" t="s">
        <v>16</v>
      </c>
      <c r="D26" s="81">
        <f>D24+D25</f>
        <v>155150000</v>
      </c>
      <c r="E26" s="81">
        <f>E24+E25</f>
        <v>167555752</v>
      </c>
      <c r="F26" s="81">
        <f t="shared" ref="F26:G26" si="10">F24+F25</f>
        <v>158406591</v>
      </c>
      <c r="G26" s="44">
        <f t="shared" si="10"/>
        <v>9149161</v>
      </c>
      <c r="H26" s="45">
        <f t="shared" si="2"/>
        <v>0.94539631799688972</v>
      </c>
      <c r="I26" s="21">
        <f t="shared" si="3"/>
        <v>9149161</v>
      </c>
    </row>
    <row r="27" spans="1:9" ht="18.75">
      <c r="A27" s="71" t="s">
        <v>24</v>
      </c>
      <c r="B27" s="72"/>
      <c r="C27" s="46" t="s">
        <v>14</v>
      </c>
      <c r="D27" s="82">
        <v>240000000</v>
      </c>
      <c r="E27" s="83">
        <v>253499919</v>
      </c>
      <c r="F27" s="83">
        <v>253499919</v>
      </c>
      <c r="G27" s="84">
        <f>E27-F27</f>
        <v>0</v>
      </c>
      <c r="H27" s="50">
        <f t="shared" si="2"/>
        <v>1</v>
      </c>
      <c r="I27" s="21">
        <f t="shared" si="3"/>
        <v>0</v>
      </c>
    </row>
    <row r="28" spans="1:9" ht="18.75">
      <c r="A28" s="75"/>
      <c r="B28" s="76"/>
      <c r="C28" s="51" t="s">
        <v>15</v>
      </c>
      <c r="D28" s="85">
        <v>0</v>
      </c>
      <c r="E28" s="86">
        <v>0</v>
      </c>
      <c r="F28" s="86">
        <v>0</v>
      </c>
      <c r="G28" s="87">
        <f>E28-F28</f>
        <v>0</v>
      </c>
      <c r="H28" s="55">
        <v>0</v>
      </c>
      <c r="I28" s="21">
        <f t="shared" si="3"/>
        <v>0</v>
      </c>
    </row>
    <row r="29" spans="1:9" ht="13.5" customHeight="1">
      <c r="A29" s="79"/>
      <c r="B29" s="80"/>
      <c r="C29" s="56" t="s">
        <v>16</v>
      </c>
      <c r="D29" s="57">
        <f>D27+D28</f>
        <v>240000000</v>
      </c>
      <c r="E29" s="57">
        <f>E27+E28</f>
        <v>253499919</v>
      </c>
      <c r="F29" s="57">
        <f t="shared" ref="F29:G29" si="11">F27+F28</f>
        <v>253499919</v>
      </c>
      <c r="G29" s="88">
        <f t="shared" si="11"/>
        <v>0</v>
      </c>
      <c r="H29" s="59">
        <f t="shared" si="2"/>
        <v>1</v>
      </c>
      <c r="I29" s="21">
        <f t="shared" si="3"/>
        <v>0</v>
      </c>
    </row>
    <row r="30" spans="1:9" ht="18.75">
      <c r="A30" s="71" t="s">
        <v>25</v>
      </c>
      <c r="B30" s="72"/>
      <c r="C30" s="32" t="s">
        <v>14</v>
      </c>
      <c r="D30" s="89">
        <v>14600000</v>
      </c>
      <c r="E30" s="90">
        <v>17509350</v>
      </c>
      <c r="F30" s="91">
        <v>17509350</v>
      </c>
      <c r="G30" s="92">
        <f>E30-F30</f>
        <v>0</v>
      </c>
      <c r="H30" s="36">
        <f t="shared" si="2"/>
        <v>1</v>
      </c>
      <c r="I30" s="21">
        <f t="shared" si="3"/>
        <v>0</v>
      </c>
    </row>
    <row r="31" spans="1:9" ht="18.75">
      <c r="A31" s="93"/>
      <c r="B31" s="94"/>
      <c r="C31" s="37" t="s">
        <v>15</v>
      </c>
      <c r="D31" s="77">
        <v>0</v>
      </c>
      <c r="E31" s="78">
        <v>0</v>
      </c>
      <c r="F31" s="78">
        <v>0</v>
      </c>
      <c r="G31" s="95">
        <f>E31-F31</f>
        <v>0</v>
      </c>
      <c r="H31" s="41">
        <v>0</v>
      </c>
      <c r="I31" s="21">
        <f t="shared" si="3"/>
        <v>0</v>
      </c>
    </row>
    <row r="32" spans="1:9" ht="18.75">
      <c r="A32" s="96"/>
      <c r="B32" s="97"/>
      <c r="C32" s="42" t="s">
        <v>16</v>
      </c>
      <c r="D32" s="81">
        <f>D30+D31</f>
        <v>14600000</v>
      </c>
      <c r="E32" s="81">
        <f>E30+E31</f>
        <v>17509350</v>
      </c>
      <c r="F32" s="81">
        <f t="shared" ref="F32:G32" si="12">F30+F31</f>
        <v>17509350</v>
      </c>
      <c r="G32" s="98">
        <f t="shared" si="12"/>
        <v>0</v>
      </c>
      <c r="H32" s="45">
        <f t="shared" si="2"/>
        <v>1</v>
      </c>
      <c r="I32" s="21">
        <f t="shared" si="3"/>
        <v>0</v>
      </c>
    </row>
    <row r="33" spans="1:8">
      <c r="A33" s="99"/>
      <c r="B33" s="99"/>
      <c r="C33" s="100"/>
      <c r="D33" s="101"/>
      <c r="E33" s="101"/>
      <c r="F33" s="101"/>
      <c r="G33" s="101"/>
      <c r="H33" s="102"/>
    </row>
    <row r="34" spans="1:8">
      <c r="A34" s="99"/>
      <c r="B34" s="99"/>
      <c r="C34" s="100"/>
      <c r="D34" s="101"/>
      <c r="E34" s="101"/>
      <c r="F34" s="101"/>
      <c r="G34" s="101"/>
      <c r="H34" s="102"/>
    </row>
    <row r="35" spans="1:8">
      <c r="A35" s="103" t="s">
        <v>26</v>
      </c>
      <c r="B35" s="104"/>
      <c r="D35" s="105"/>
      <c r="E35" s="105"/>
      <c r="F35" s="106"/>
      <c r="G35" s="106"/>
      <c r="H35" s="11" t="s">
        <v>3</v>
      </c>
    </row>
    <row r="36" spans="1:8" ht="27" customHeight="1">
      <c r="A36" s="12"/>
      <c r="B36" s="12"/>
      <c r="C36" s="12"/>
      <c r="D36" s="13" t="s">
        <v>27</v>
      </c>
      <c r="E36" s="13" t="s">
        <v>28</v>
      </c>
      <c r="F36" s="13" t="s">
        <v>29</v>
      </c>
      <c r="G36" s="14" t="s">
        <v>30</v>
      </c>
      <c r="H36" s="15" t="s">
        <v>31</v>
      </c>
    </row>
    <row r="37" spans="1:8" ht="13.5" customHeight="1">
      <c r="A37" s="16" t="s">
        <v>9</v>
      </c>
      <c r="B37" s="16"/>
      <c r="C37" s="17"/>
      <c r="D37" s="18">
        <f>D38+D39</f>
        <v>6468462000</v>
      </c>
      <c r="E37" s="19">
        <f>E38+E39</f>
        <v>6731968934</v>
      </c>
      <c r="F37" s="18">
        <f>F38+F39</f>
        <v>6561883380</v>
      </c>
      <c r="G37" s="19">
        <f>E37-F37</f>
        <v>170085554</v>
      </c>
      <c r="H37" s="20">
        <f>F37/E37</f>
        <v>0.97473464959991452</v>
      </c>
    </row>
    <row r="38" spans="1:8">
      <c r="A38" s="12"/>
      <c r="B38" s="22" t="s">
        <v>10</v>
      </c>
      <c r="C38" s="23"/>
      <c r="D38" s="24">
        <f>D40+D43+D47+D50+D52+D55+D58</f>
        <v>6452562000</v>
      </c>
      <c r="E38" s="24">
        <f>E40+E43+E47+E50+E52+E55+E58</f>
        <v>6568013239</v>
      </c>
      <c r="F38" s="24">
        <f>F40+F43+F47+F50+F52+F55+F58</f>
        <v>6544844723</v>
      </c>
      <c r="G38" s="25">
        <f t="shared" ref="G38:G60" si="13">E38-F38</f>
        <v>23168516</v>
      </c>
      <c r="H38" s="26">
        <f t="shared" ref="H38:H60" si="14">F38/E38</f>
        <v>0.99647252294462074</v>
      </c>
    </row>
    <row r="39" spans="1:8">
      <c r="A39" s="12"/>
      <c r="B39" s="27" t="s">
        <v>11</v>
      </c>
      <c r="C39" s="28"/>
      <c r="D39" s="29">
        <f>D41+D44+D48+D53+D56+D59</f>
        <v>15900000</v>
      </c>
      <c r="E39" s="29">
        <f>E41+E44+E48+E53+E56+E59</f>
        <v>163955695</v>
      </c>
      <c r="F39" s="29">
        <f>F41+F44+F48+F53+F56+F59</f>
        <v>17038657</v>
      </c>
      <c r="G39" s="19">
        <f t="shared" si="13"/>
        <v>146917038</v>
      </c>
      <c r="H39" s="20">
        <f t="shared" si="14"/>
        <v>0.1039223248695326</v>
      </c>
    </row>
    <row r="40" spans="1:8" ht="13.5" customHeight="1">
      <c r="A40" s="30" t="s">
        <v>12</v>
      </c>
      <c r="B40" s="31" t="s">
        <v>13</v>
      </c>
      <c r="C40" s="32" t="s">
        <v>14</v>
      </c>
      <c r="D40" s="33">
        <v>1990000000</v>
      </c>
      <c r="E40" s="34">
        <v>2014814037</v>
      </c>
      <c r="F40" s="34">
        <v>2002069038</v>
      </c>
      <c r="G40" s="35">
        <f t="shared" si="13"/>
        <v>12744999</v>
      </c>
      <c r="H40" s="36">
        <f t="shared" si="14"/>
        <v>0.99367435467196918</v>
      </c>
    </row>
    <row r="41" spans="1:8">
      <c r="A41" s="30"/>
      <c r="B41" s="31"/>
      <c r="C41" s="37" t="s">
        <v>15</v>
      </c>
      <c r="D41" s="38">
        <v>7900000</v>
      </c>
      <c r="E41" s="39">
        <v>44611619</v>
      </c>
      <c r="F41" s="39">
        <v>8998424</v>
      </c>
      <c r="G41" s="40">
        <f t="shared" si="13"/>
        <v>35613195</v>
      </c>
      <c r="H41" s="41">
        <f t="shared" si="14"/>
        <v>0.20170583811360893</v>
      </c>
    </row>
    <row r="42" spans="1:8">
      <c r="A42" s="30"/>
      <c r="B42" s="31"/>
      <c r="C42" s="42" t="s">
        <v>16</v>
      </c>
      <c r="D42" s="43">
        <f>D40+D41</f>
        <v>1997900000</v>
      </c>
      <c r="E42" s="43">
        <f>E40+E41</f>
        <v>2059425656</v>
      </c>
      <c r="F42" s="43">
        <f>F40+F41</f>
        <v>2011067462</v>
      </c>
      <c r="G42" s="44">
        <f t="shared" si="13"/>
        <v>48358194</v>
      </c>
      <c r="H42" s="45">
        <f t="shared" si="14"/>
        <v>0.97651860174747673</v>
      </c>
    </row>
    <row r="43" spans="1:8">
      <c r="A43" s="30"/>
      <c r="B43" s="31" t="s">
        <v>17</v>
      </c>
      <c r="C43" s="46" t="s">
        <v>14</v>
      </c>
      <c r="D43" s="47">
        <v>483400000</v>
      </c>
      <c r="E43" s="48">
        <v>534996400</v>
      </c>
      <c r="F43" s="48">
        <v>535863800</v>
      </c>
      <c r="G43" s="107">
        <f t="shared" si="13"/>
        <v>-867400</v>
      </c>
      <c r="H43" s="50">
        <f t="shared" si="14"/>
        <v>1.0016213193210273</v>
      </c>
    </row>
    <row r="44" spans="1:8">
      <c r="A44" s="30"/>
      <c r="B44" s="31"/>
      <c r="C44" s="51" t="s">
        <v>15</v>
      </c>
      <c r="D44" s="52">
        <v>500000</v>
      </c>
      <c r="E44" s="53">
        <v>3038380</v>
      </c>
      <c r="F44" s="53">
        <v>400470</v>
      </c>
      <c r="G44" s="54">
        <f t="shared" si="13"/>
        <v>2637910</v>
      </c>
      <c r="H44" s="55">
        <f t="shared" si="14"/>
        <v>0.13180379017766047</v>
      </c>
    </row>
    <row r="45" spans="1:8">
      <c r="A45" s="30"/>
      <c r="B45" s="31"/>
      <c r="C45" s="56" t="s">
        <v>16</v>
      </c>
      <c r="D45" s="57">
        <f>D43+D44</f>
        <v>483900000</v>
      </c>
      <c r="E45" s="57">
        <f>E43+E44</f>
        <v>538034780</v>
      </c>
      <c r="F45" s="57">
        <f>F43+F44</f>
        <v>536264270</v>
      </c>
      <c r="G45" s="58">
        <f t="shared" si="13"/>
        <v>1770510</v>
      </c>
      <c r="H45" s="59">
        <f t="shared" si="14"/>
        <v>0.99670930195256147</v>
      </c>
    </row>
    <row r="46" spans="1:8">
      <c r="A46" s="30"/>
      <c r="B46" s="60" t="s">
        <v>16</v>
      </c>
      <c r="C46" s="60"/>
      <c r="D46" s="24">
        <f>D42+D45</f>
        <v>2481800000</v>
      </c>
      <c r="E46" s="24">
        <f>E42+E45</f>
        <v>2597460436</v>
      </c>
      <c r="F46" s="24">
        <f>F42+F45</f>
        <v>2547331732</v>
      </c>
      <c r="G46" s="25">
        <f t="shared" si="13"/>
        <v>50128704</v>
      </c>
      <c r="H46" s="26">
        <f t="shared" si="14"/>
        <v>0.98070087871013101</v>
      </c>
    </row>
    <row r="47" spans="1:8" ht="13.5" customHeight="1">
      <c r="A47" s="61" t="s">
        <v>19</v>
      </c>
      <c r="B47" s="62" t="s">
        <v>20</v>
      </c>
      <c r="C47" s="46" t="s">
        <v>14</v>
      </c>
      <c r="D47" s="47">
        <v>3548000000</v>
      </c>
      <c r="E47" s="48">
        <v>3574437176</v>
      </c>
      <c r="F47" s="48">
        <v>3564419469</v>
      </c>
      <c r="G47" s="49">
        <f t="shared" si="13"/>
        <v>10017707</v>
      </c>
      <c r="H47" s="50">
        <f t="shared" si="14"/>
        <v>0.99719740297374304</v>
      </c>
    </row>
    <row r="48" spans="1:8" ht="15.75" customHeight="1">
      <c r="A48" s="30"/>
      <c r="B48" s="63"/>
      <c r="C48" s="51" t="s">
        <v>15</v>
      </c>
      <c r="D48" s="52">
        <v>6000000</v>
      </c>
      <c r="E48" s="53">
        <v>108093335</v>
      </c>
      <c r="F48" s="53">
        <v>6258969</v>
      </c>
      <c r="G48" s="54">
        <f t="shared" si="13"/>
        <v>101834366</v>
      </c>
      <c r="H48" s="55">
        <f t="shared" si="14"/>
        <v>5.7903375818684842E-2</v>
      </c>
    </row>
    <row r="49" spans="1:8">
      <c r="A49" s="30"/>
      <c r="B49" s="64"/>
      <c r="C49" s="56" t="s">
        <v>16</v>
      </c>
      <c r="D49" s="57">
        <f>D47+D48</f>
        <v>3554000000</v>
      </c>
      <c r="E49" s="57">
        <f>E47+E48</f>
        <v>3682530511</v>
      </c>
      <c r="F49" s="57">
        <f>F47+F48</f>
        <v>3570678438</v>
      </c>
      <c r="G49" s="58">
        <f t="shared" si="13"/>
        <v>111852073</v>
      </c>
      <c r="H49" s="59">
        <f t="shared" si="14"/>
        <v>0.96962630108131098</v>
      </c>
    </row>
    <row r="50" spans="1:8">
      <c r="A50" s="30"/>
      <c r="B50" s="65" t="s">
        <v>32</v>
      </c>
      <c r="C50" s="66" t="s">
        <v>14</v>
      </c>
      <c r="D50" s="67">
        <v>2062000</v>
      </c>
      <c r="E50" s="68">
        <v>2062300</v>
      </c>
      <c r="F50" s="68">
        <v>2062300</v>
      </c>
      <c r="G50" s="25">
        <f t="shared" si="13"/>
        <v>0</v>
      </c>
      <c r="H50" s="26">
        <f t="shared" si="14"/>
        <v>1</v>
      </c>
    </row>
    <row r="51" spans="1:8">
      <c r="A51" s="30"/>
      <c r="B51" s="31" t="s">
        <v>22</v>
      </c>
      <c r="C51" s="31"/>
      <c r="D51" s="70">
        <f>D49+D50</f>
        <v>3556062000</v>
      </c>
      <c r="E51" s="70">
        <f>E49+E50</f>
        <v>3684592811</v>
      </c>
      <c r="F51" s="70">
        <f>F49+F50</f>
        <v>3572740738</v>
      </c>
      <c r="G51" s="19">
        <f t="shared" si="13"/>
        <v>111852073</v>
      </c>
      <c r="H51" s="20">
        <f t="shared" si="14"/>
        <v>0.9696433015159569</v>
      </c>
    </row>
    <row r="52" spans="1:8" ht="13.5" customHeight="1">
      <c r="A52" s="17" t="s">
        <v>23</v>
      </c>
      <c r="B52" s="31"/>
      <c r="C52" s="32" t="s">
        <v>14</v>
      </c>
      <c r="D52" s="73">
        <v>159300000</v>
      </c>
      <c r="E52" s="74">
        <v>161492900</v>
      </c>
      <c r="F52" s="74">
        <v>160219690</v>
      </c>
      <c r="G52" s="35">
        <f t="shared" si="13"/>
        <v>1273210</v>
      </c>
      <c r="H52" s="36">
        <f t="shared" si="14"/>
        <v>0.99211600014613643</v>
      </c>
    </row>
    <row r="53" spans="1:8">
      <c r="A53" s="17"/>
      <c r="B53" s="31"/>
      <c r="C53" s="37" t="s">
        <v>15</v>
      </c>
      <c r="D53" s="77">
        <v>1500000</v>
      </c>
      <c r="E53" s="78">
        <v>8212361</v>
      </c>
      <c r="F53" s="78">
        <v>1380794</v>
      </c>
      <c r="G53" s="40">
        <f t="shared" si="13"/>
        <v>6831567</v>
      </c>
      <c r="H53" s="41">
        <f t="shared" si="14"/>
        <v>0.16813605734087919</v>
      </c>
    </row>
    <row r="54" spans="1:8">
      <c r="A54" s="17"/>
      <c r="B54" s="31"/>
      <c r="C54" s="42" t="s">
        <v>16</v>
      </c>
      <c r="D54" s="81">
        <f>D52+D53</f>
        <v>160800000</v>
      </c>
      <c r="E54" s="81">
        <f>E52+E53</f>
        <v>169705261</v>
      </c>
      <c r="F54" s="81">
        <f>F52+F53</f>
        <v>161600484</v>
      </c>
      <c r="G54" s="44">
        <f t="shared" si="13"/>
        <v>8104777</v>
      </c>
      <c r="H54" s="45">
        <f t="shared" si="14"/>
        <v>0.95224204039260751</v>
      </c>
    </row>
    <row r="55" spans="1:8" ht="13.5" customHeight="1">
      <c r="A55" s="71" t="s">
        <v>24</v>
      </c>
      <c r="B55" s="72"/>
      <c r="C55" s="46" t="s">
        <v>14</v>
      </c>
      <c r="D55" s="82">
        <v>250000000</v>
      </c>
      <c r="E55" s="83">
        <v>259898701</v>
      </c>
      <c r="F55" s="83">
        <v>259898701</v>
      </c>
      <c r="G55" s="49">
        <f t="shared" si="13"/>
        <v>0</v>
      </c>
      <c r="H55" s="50">
        <f t="shared" si="14"/>
        <v>1</v>
      </c>
    </row>
    <row r="56" spans="1:8" ht="13.5" customHeight="1">
      <c r="A56" s="75"/>
      <c r="B56" s="76"/>
      <c r="C56" s="51" t="s">
        <v>15</v>
      </c>
      <c r="D56" s="85">
        <v>0</v>
      </c>
      <c r="E56" s="86">
        <v>0</v>
      </c>
      <c r="F56" s="86">
        <v>0</v>
      </c>
      <c r="G56" s="54">
        <f t="shared" si="13"/>
        <v>0</v>
      </c>
      <c r="H56" s="55">
        <v>0</v>
      </c>
    </row>
    <row r="57" spans="1:8">
      <c r="A57" s="79"/>
      <c r="B57" s="80"/>
      <c r="C57" s="56" t="s">
        <v>16</v>
      </c>
      <c r="D57" s="108">
        <f>D55+D56</f>
        <v>250000000</v>
      </c>
      <c r="E57" s="108">
        <f>E55+E56</f>
        <v>259898701</v>
      </c>
      <c r="F57" s="108">
        <f>F55+F56</f>
        <v>259898701</v>
      </c>
      <c r="G57" s="58">
        <f t="shared" si="13"/>
        <v>0</v>
      </c>
      <c r="H57" s="59">
        <f t="shared" si="14"/>
        <v>1</v>
      </c>
    </row>
    <row r="58" spans="1:8" ht="13.5" customHeight="1">
      <c r="A58" s="71" t="s">
        <v>25</v>
      </c>
      <c r="B58" s="72"/>
      <c r="C58" s="32" t="s">
        <v>14</v>
      </c>
      <c r="D58" s="89">
        <v>19800000</v>
      </c>
      <c r="E58" s="90">
        <v>20311725</v>
      </c>
      <c r="F58" s="91">
        <v>20311725</v>
      </c>
      <c r="G58" s="35">
        <f t="shared" si="13"/>
        <v>0</v>
      </c>
      <c r="H58" s="36">
        <f t="shared" si="14"/>
        <v>1</v>
      </c>
    </row>
    <row r="59" spans="1:8">
      <c r="A59" s="93"/>
      <c r="B59" s="94"/>
      <c r="C59" s="37" t="s">
        <v>15</v>
      </c>
      <c r="D59" s="77">
        <v>0</v>
      </c>
      <c r="E59" s="78">
        <v>0</v>
      </c>
      <c r="F59" s="78">
        <v>0</v>
      </c>
      <c r="G59" s="40">
        <f t="shared" si="13"/>
        <v>0</v>
      </c>
      <c r="H59" s="41">
        <v>0</v>
      </c>
    </row>
    <row r="60" spans="1:8">
      <c r="A60" s="96"/>
      <c r="B60" s="97"/>
      <c r="C60" s="42" t="s">
        <v>16</v>
      </c>
      <c r="D60" s="81">
        <f>D58+D59</f>
        <v>19800000</v>
      </c>
      <c r="E60" s="81">
        <f>E58+E59</f>
        <v>20311725</v>
      </c>
      <c r="F60" s="81">
        <f>F58+F59</f>
        <v>20311725</v>
      </c>
      <c r="G60" s="44">
        <f t="shared" si="13"/>
        <v>0</v>
      </c>
      <c r="H60" s="45">
        <f t="shared" si="14"/>
        <v>1</v>
      </c>
    </row>
    <row r="61" spans="1:8">
      <c r="A61" s="99"/>
      <c r="B61" s="99"/>
      <c r="C61" s="100"/>
      <c r="D61" s="109"/>
      <c r="E61" s="109"/>
      <c r="F61" s="109"/>
      <c r="G61" s="109"/>
      <c r="H61" s="102"/>
    </row>
    <row r="62" spans="1:8">
      <c r="A62" s="99"/>
      <c r="B62" s="99"/>
      <c r="C62" s="100"/>
      <c r="D62" s="110"/>
      <c r="E62" s="100"/>
      <c r="F62" s="110"/>
      <c r="G62" s="100"/>
      <c r="H62" s="102" t="s">
        <v>33</v>
      </c>
    </row>
  </sheetData>
  <mergeCells count="28">
    <mergeCell ref="A47:A51"/>
    <mergeCell ref="B47:B49"/>
    <mergeCell ref="B51:C51"/>
    <mergeCell ref="A52:B54"/>
    <mergeCell ref="A55:B57"/>
    <mergeCell ref="A58:B60"/>
    <mergeCell ref="D35:E35"/>
    <mergeCell ref="A37:C37"/>
    <mergeCell ref="B38:C38"/>
    <mergeCell ref="B39:C39"/>
    <mergeCell ref="A40:A46"/>
    <mergeCell ref="B40:B42"/>
    <mergeCell ref="B43:B45"/>
    <mergeCell ref="B46:C46"/>
    <mergeCell ref="A19:A23"/>
    <mergeCell ref="B19:B21"/>
    <mergeCell ref="B23:C23"/>
    <mergeCell ref="A24:B26"/>
    <mergeCell ref="A27:B29"/>
    <mergeCell ref="A30:B32"/>
    <mergeCell ref="D7:E7"/>
    <mergeCell ref="A9:C9"/>
    <mergeCell ref="B10:C10"/>
    <mergeCell ref="B11:C11"/>
    <mergeCell ref="A12:A18"/>
    <mergeCell ref="B12:B14"/>
    <mergeCell ref="B15:B17"/>
    <mergeCell ref="B18:C18"/>
  </mergeCells>
  <phoneticPr fontId="3"/>
  <pageMargins left="0.78740157480314965" right="0.78740157480314965" top="0.19685039370078741" bottom="0.59055118110236227" header="0" footer="0.19685039370078741"/>
  <pageSetup paperSize="9" scale="81" orientation="portrait" r:id="rId1"/>
  <headerFooter alignWithMargins="0">
    <oddFooter>&amp;C&amp;"ＭＳ ゴシック,標準"&amp;9―&amp;A―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B38E-CED0-4EE7-8E42-7AA99E63824C}">
  <sheetPr>
    <tabColor rgb="FF92D050"/>
    <pageSetUpPr fitToPage="1"/>
  </sheetPr>
  <dimension ref="A1:J57"/>
  <sheetViews>
    <sheetView view="pageBreakPreview" topLeftCell="A34" zoomScaleNormal="100" zoomScaleSheetLayoutView="100" workbookViewId="0">
      <selection activeCell="D14" sqref="D14"/>
    </sheetView>
  </sheetViews>
  <sheetFormatPr defaultColWidth="9" defaultRowHeight="13.5"/>
  <cols>
    <col min="1" max="1" width="4.125" style="7" customWidth="1"/>
    <col min="2" max="2" width="12.625" style="7" customWidth="1"/>
    <col min="3" max="3" width="4.625" style="7" customWidth="1"/>
    <col min="4" max="8" width="13.125" style="7" customWidth="1"/>
    <col min="9" max="9" width="7.625" style="7" customWidth="1"/>
    <col min="10" max="16384" width="9" style="7"/>
  </cols>
  <sheetData>
    <row r="1" spans="1:8" s="1" customFormat="1" ht="10.5"/>
    <row r="2" spans="1:8" s="1" customFormat="1" ht="10.5">
      <c r="A2" s="1" t="s">
        <v>0</v>
      </c>
      <c r="H2" s="3"/>
    </row>
    <row r="3" spans="1:8" s="1" customFormat="1" ht="10.5"/>
    <row r="4" spans="1:8" s="1" customFormat="1" ht="10.5"/>
    <row r="5" spans="1:8" ht="21" customHeight="1">
      <c r="A5" s="4" t="s">
        <v>34</v>
      </c>
      <c r="B5" s="5"/>
      <c r="C5" s="5"/>
      <c r="D5" s="5"/>
      <c r="E5" s="5"/>
      <c r="F5" s="5"/>
      <c r="G5" s="5"/>
      <c r="H5" s="5"/>
    </row>
    <row r="7" spans="1:8">
      <c r="A7" s="111" t="s">
        <v>35</v>
      </c>
    </row>
    <row r="8" spans="1:8">
      <c r="A8" s="112" t="s">
        <v>36</v>
      </c>
      <c r="B8" s="112"/>
      <c r="C8" s="112"/>
      <c r="D8" s="112"/>
      <c r="E8" s="11"/>
      <c r="F8" s="11"/>
      <c r="G8" s="11"/>
      <c r="H8" s="11" t="s">
        <v>37</v>
      </c>
    </row>
    <row r="9" spans="1:8">
      <c r="A9" s="12"/>
      <c r="B9" s="12"/>
      <c r="C9" s="12"/>
      <c r="D9" s="113" t="s">
        <v>38</v>
      </c>
      <c r="E9" s="113" t="s">
        <v>39</v>
      </c>
      <c r="F9" s="113" t="s">
        <v>40</v>
      </c>
      <c r="G9" s="113" t="s">
        <v>41</v>
      </c>
      <c r="H9" s="113" t="s">
        <v>42</v>
      </c>
    </row>
    <row r="10" spans="1:8" ht="13.5" customHeight="1">
      <c r="A10" s="71" t="s">
        <v>43</v>
      </c>
      <c r="B10" s="71"/>
      <c r="C10" s="72"/>
      <c r="D10" s="114">
        <v>20035</v>
      </c>
      <c r="E10" s="114">
        <v>19933</v>
      </c>
      <c r="F10" s="114">
        <v>19860</v>
      </c>
      <c r="G10" s="114">
        <v>19870</v>
      </c>
      <c r="H10" s="114">
        <v>20048</v>
      </c>
    </row>
    <row r="11" spans="1:8" ht="13.5" customHeight="1">
      <c r="A11" s="115" t="s">
        <v>44</v>
      </c>
      <c r="B11" s="115"/>
      <c r="C11" s="116"/>
      <c r="D11" s="117">
        <v>15582</v>
      </c>
      <c r="E11" s="117">
        <v>15414</v>
      </c>
      <c r="F11" s="117">
        <v>15368</v>
      </c>
      <c r="G11" s="117">
        <v>15402</v>
      </c>
      <c r="H11" s="117">
        <v>15495</v>
      </c>
    </row>
    <row r="12" spans="1:8" ht="13.5" customHeight="1">
      <c r="A12" s="93" t="s">
        <v>45</v>
      </c>
      <c r="B12" s="93"/>
      <c r="C12" s="94"/>
      <c r="D12" s="118">
        <v>629</v>
      </c>
      <c r="E12" s="118">
        <v>627</v>
      </c>
      <c r="F12" s="118">
        <v>593</v>
      </c>
      <c r="G12" s="118">
        <v>635</v>
      </c>
      <c r="H12" s="118">
        <v>632</v>
      </c>
    </row>
    <row r="13" spans="1:8" ht="13.5" customHeight="1">
      <c r="A13" s="115" t="s">
        <v>46</v>
      </c>
      <c r="B13" s="115"/>
      <c r="C13" s="116"/>
      <c r="D13" s="117">
        <v>33</v>
      </c>
      <c r="E13" s="117">
        <v>34</v>
      </c>
      <c r="F13" s="117">
        <v>25</v>
      </c>
      <c r="G13" s="117">
        <v>25</v>
      </c>
      <c r="H13" s="117">
        <v>23</v>
      </c>
    </row>
    <row r="14" spans="1:8" ht="13.5" customHeight="1">
      <c r="A14" s="93" t="s">
        <v>47</v>
      </c>
      <c r="B14" s="93"/>
      <c r="C14" s="94"/>
      <c r="D14" s="118">
        <v>3785</v>
      </c>
      <c r="E14" s="118">
        <v>3858</v>
      </c>
      <c r="F14" s="118">
        <v>3868</v>
      </c>
      <c r="G14" s="118">
        <v>3803</v>
      </c>
      <c r="H14" s="118">
        <v>3893</v>
      </c>
    </row>
    <row r="15" spans="1:8" ht="13.5" customHeight="1">
      <c r="A15" s="119" t="s">
        <v>48</v>
      </c>
      <c r="B15" s="119"/>
      <c r="C15" s="120"/>
      <c r="D15" s="121">
        <v>6</v>
      </c>
      <c r="E15" s="121">
        <v>0</v>
      </c>
      <c r="F15" s="121">
        <v>6</v>
      </c>
      <c r="G15" s="121">
        <v>5</v>
      </c>
      <c r="H15" s="121">
        <v>5</v>
      </c>
    </row>
    <row r="17" spans="1:10">
      <c r="A17" s="111" t="s">
        <v>49</v>
      </c>
    </row>
    <row r="19" spans="1:10" ht="15.75" customHeight="1">
      <c r="A19" s="122"/>
      <c r="B19" s="122"/>
      <c r="C19" s="122"/>
      <c r="D19" s="46" t="s">
        <v>50</v>
      </c>
      <c r="E19" s="46" t="s">
        <v>51</v>
      </c>
      <c r="F19" s="46" t="s">
        <v>16</v>
      </c>
      <c r="G19" s="46" t="s">
        <v>52</v>
      </c>
      <c r="H19" s="123" t="s">
        <v>53</v>
      </c>
    </row>
    <row r="20" spans="1:10">
      <c r="A20" s="124"/>
      <c r="B20" s="124"/>
      <c r="C20" s="124"/>
      <c r="D20" s="56" t="s">
        <v>54</v>
      </c>
      <c r="E20" s="56" t="s">
        <v>54</v>
      </c>
      <c r="F20" s="56" t="s">
        <v>54</v>
      </c>
      <c r="G20" s="56" t="s">
        <v>55</v>
      </c>
      <c r="H20" s="125"/>
    </row>
    <row r="21" spans="1:10">
      <c r="A21" s="112"/>
      <c r="B21" s="112"/>
      <c r="C21" s="112"/>
      <c r="D21" s="126"/>
      <c r="E21" s="126"/>
      <c r="F21" s="126"/>
      <c r="G21" s="126"/>
      <c r="H21" s="112"/>
    </row>
    <row r="22" spans="1:10">
      <c r="A22" s="127" t="s">
        <v>56</v>
      </c>
      <c r="B22" s="127"/>
      <c r="C22" s="128"/>
      <c r="D22" s="129"/>
      <c r="E22" s="129"/>
      <c r="F22" s="129">
        <f>SUM(F23:F27)</f>
        <v>1974004</v>
      </c>
      <c r="G22" s="130"/>
      <c r="H22" s="131"/>
    </row>
    <row r="23" spans="1:10">
      <c r="A23" s="132" t="s">
        <v>57</v>
      </c>
      <c r="B23" s="132"/>
      <c r="C23" s="133"/>
      <c r="D23" s="134">
        <v>54536</v>
      </c>
      <c r="E23" s="134">
        <v>1712748</v>
      </c>
      <c r="F23" s="134">
        <f>SUM(D23:E23)</f>
        <v>1767284</v>
      </c>
      <c r="G23" s="135">
        <f>F23/F22*100</f>
        <v>89.527883428807641</v>
      </c>
      <c r="H23" s="136">
        <f>F23/D11</f>
        <v>113.41830317032473</v>
      </c>
      <c r="J23" s="137"/>
    </row>
    <row r="24" spans="1:10">
      <c r="A24" s="93" t="s">
        <v>58</v>
      </c>
      <c r="B24" s="93"/>
      <c r="C24" s="94"/>
      <c r="D24" s="138">
        <v>2202</v>
      </c>
      <c r="E24" s="138">
        <v>61039</v>
      </c>
      <c r="F24" s="138">
        <f>SUM(D24:E24)</f>
        <v>63241</v>
      </c>
      <c r="G24" s="139">
        <f>F24/ F22*100</f>
        <v>3.2036915831984127</v>
      </c>
      <c r="H24" s="118">
        <f>F24/D12</f>
        <v>100.54213036565977</v>
      </c>
    </row>
    <row r="25" spans="1:10">
      <c r="A25" s="115" t="s">
        <v>59</v>
      </c>
      <c r="B25" s="115"/>
      <c r="C25" s="116"/>
      <c r="D25" s="140">
        <v>116</v>
      </c>
      <c r="E25" s="140">
        <v>2490</v>
      </c>
      <c r="F25" s="140">
        <f>SUM(D25:E25)</f>
        <v>2606</v>
      </c>
      <c r="G25" s="135">
        <f>F25/F22*100</f>
        <v>0.1320159432301049</v>
      </c>
      <c r="H25" s="117">
        <f>F25/D13</f>
        <v>78.969696969696969</v>
      </c>
    </row>
    <row r="26" spans="1:10">
      <c r="A26" s="93" t="s">
        <v>60</v>
      </c>
      <c r="B26" s="93"/>
      <c r="C26" s="94"/>
      <c r="D26" s="138">
        <v>13248</v>
      </c>
      <c r="E26" s="138">
        <v>127604</v>
      </c>
      <c r="F26" s="138">
        <f>SUM(D26:E26)</f>
        <v>140852</v>
      </c>
      <c r="G26" s="139">
        <f>F26/F22*100</f>
        <v>7.1353452171322855</v>
      </c>
      <c r="H26" s="118">
        <f>F26/D14</f>
        <v>37.21321003963012</v>
      </c>
    </row>
    <row r="27" spans="1:10">
      <c r="A27" s="119" t="s">
        <v>61</v>
      </c>
      <c r="B27" s="119"/>
      <c r="C27" s="120"/>
      <c r="D27" s="141">
        <v>21</v>
      </c>
      <c r="E27" s="141">
        <v>0</v>
      </c>
      <c r="F27" s="141">
        <f>SUM(D27:E27)</f>
        <v>21</v>
      </c>
      <c r="G27" s="142">
        <f>F27/F22*100</f>
        <v>1.0638276315549512E-3</v>
      </c>
      <c r="H27" s="121">
        <f>F27/D15</f>
        <v>3.5</v>
      </c>
    </row>
    <row r="28" spans="1:10">
      <c r="A28" s="99"/>
      <c r="B28" s="99"/>
      <c r="C28" s="99"/>
      <c r="D28" s="143"/>
      <c r="E28" s="144"/>
      <c r="F28" s="144"/>
      <c r="G28" s="145"/>
    </row>
    <row r="29" spans="1:10">
      <c r="A29" s="127" t="s">
        <v>62</v>
      </c>
      <c r="B29" s="127"/>
      <c r="C29" s="128"/>
      <c r="D29" s="129"/>
      <c r="E29" s="129"/>
      <c r="F29" s="129">
        <f>SUM(F30:F34)</f>
        <v>1912223</v>
      </c>
      <c r="G29" s="130"/>
      <c r="H29" s="146"/>
    </row>
    <row r="30" spans="1:10">
      <c r="A30" s="132" t="s">
        <v>57</v>
      </c>
      <c r="B30" s="132"/>
      <c r="C30" s="133"/>
      <c r="D30" s="134">
        <v>53949</v>
      </c>
      <c r="E30" s="134">
        <v>1640351</v>
      </c>
      <c r="F30" s="134">
        <f>SUM(D30:E30)</f>
        <v>1694300</v>
      </c>
      <c r="G30" s="147">
        <f>F30/F29*100</f>
        <v>88.603682729472453</v>
      </c>
      <c r="H30" s="136">
        <f>F30/E11</f>
        <v>109.91955365252367</v>
      </c>
    </row>
    <row r="31" spans="1:10">
      <c r="A31" s="93" t="s">
        <v>58</v>
      </c>
      <c r="B31" s="93"/>
      <c r="C31" s="94"/>
      <c r="D31" s="138">
        <v>2195</v>
      </c>
      <c r="E31" s="138">
        <v>62235</v>
      </c>
      <c r="F31" s="138">
        <f>SUM(D31:E31)</f>
        <v>64430</v>
      </c>
      <c r="G31" s="148">
        <f>F31/F29*100</f>
        <v>3.369376897987316</v>
      </c>
      <c r="H31" s="118">
        <f>F31/E12</f>
        <v>102.75917065390749</v>
      </c>
    </row>
    <row r="32" spans="1:10">
      <c r="A32" s="115" t="s">
        <v>59</v>
      </c>
      <c r="B32" s="115"/>
      <c r="C32" s="116"/>
      <c r="D32" s="140">
        <v>119</v>
      </c>
      <c r="E32" s="140">
        <v>2043</v>
      </c>
      <c r="F32" s="140">
        <f>SUM(D32:E32)</f>
        <v>2162</v>
      </c>
      <c r="G32" s="149">
        <f>F32/F29*100</f>
        <v>0.11306212716822253</v>
      </c>
      <c r="H32" s="117">
        <f>F32/E13</f>
        <v>63.588235294117645</v>
      </c>
    </row>
    <row r="33" spans="1:8">
      <c r="A33" s="93" t="s">
        <v>60</v>
      </c>
      <c r="B33" s="93"/>
      <c r="C33" s="94"/>
      <c r="D33" s="138">
        <v>13503</v>
      </c>
      <c r="E33" s="138">
        <v>137828</v>
      </c>
      <c r="F33" s="138">
        <f>SUM(D33:E33)</f>
        <v>151331</v>
      </c>
      <c r="G33" s="148">
        <f>F33/F29*100</f>
        <v>7.9138782453720093</v>
      </c>
      <c r="H33" s="118">
        <f>F33/E14</f>
        <v>39.225246241575945</v>
      </c>
    </row>
    <row r="34" spans="1:8">
      <c r="A34" s="119" t="s">
        <v>61</v>
      </c>
      <c r="B34" s="119"/>
      <c r="C34" s="120"/>
      <c r="D34" s="141">
        <v>0</v>
      </c>
      <c r="E34" s="141">
        <v>0</v>
      </c>
      <c r="F34" s="141">
        <f>SUM(D34:E34)</f>
        <v>0</v>
      </c>
      <c r="G34" s="150">
        <f>F34/F30*100</f>
        <v>0</v>
      </c>
      <c r="H34" s="121">
        <v>0</v>
      </c>
    </row>
    <row r="35" spans="1:8">
      <c r="C35" s="145"/>
      <c r="D35" s="114"/>
      <c r="E35" s="114"/>
      <c r="F35" s="114"/>
      <c r="G35" s="151"/>
      <c r="H35" s="114"/>
    </row>
    <row r="36" spans="1:8">
      <c r="A36" s="127" t="s">
        <v>63</v>
      </c>
      <c r="B36" s="127"/>
      <c r="C36" s="128"/>
      <c r="D36" s="129"/>
      <c r="E36" s="129"/>
      <c r="F36" s="129">
        <f>SUM(F37:F41)</f>
        <v>2090598</v>
      </c>
      <c r="G36" s="130"/>
      <c r="H36" s="146"/>
    </row>
    <row r="37" spans="1:8">
      <c r="A37" s="132" t="s">
        <v>57</v>
      </c>
      <c r="B37" s="132"/>
      <c r="C37" s="133"/>
      <c r="D37" s="134">
        <v>53787</v>
      </c>
      <c r="E37" s="134">
        <v>1668429</v>
      </c>
      <c r="F37" s="134">
        <f>SUM(D37:E37)</f>
        <v>1722216</v>
      </c>
      <c r="G37" s="147">
        <f>F37/F36*100</f>
        <v>82.379108752615281</v>
      </c>
      <c r="H37" s="136">
        <f>F37/F11</f>
        <v>112.06507027589797</v>
      </c>
    </row>
    <row r="38" spans="1:8">
      <c r="A38" s="93" t="s">
        <v>58</v>
      </c>
      <c r="B38" s="93"/>
      <c r="C38" s="94"/>
      <c r="D38" s="138">
        <v>2076</v>
      </c>
      <c r="E38" s="138">
        <v>61523</v>
      </c>
      <c r="F38" s="138">
        <f>SUM(D38:E38)</f>
        <v>63599</v>
      </c>
      <c r="G38" s="148">
        <f>F38/F36*100</f>
        <v>3.0421439224566367</v>
      </c>
      <c r="H38" s="118">
        <f>F38/F12</f>
        <v>107.2495784148398</v>
      </c>
    </row>
    <row r="39" spans="1:8">
      <c r="A39" s="115" t="s">
        <v>59</v>
      </c>
      <c r="B39" s="115"/>
      <c r="C39" s="116"/>
      <c r="D39" s="140">
        <v>88</v>
      </c>
      <c r="E39" s="140">
        <v>1443</v>
      </c>
      <c r="F39" s="140">
        <f>SUM(D39:E39)</f>
        <v>1531</v>
      </c>
      <c r="G39" s="149">
        <f>F39/F36*100</f>
        <v>7.3232634872892832E-2</v>
      </c>
      <c r="H39" s="117">
        <f>F39/F13</f>
        <v>61.24</v>
      </c>
    </row>
    <row r="40" spans="1:8">
      <c r="A40" s="93" t="s">
        <v>60</v>
      </c>
      <c r="B40" s="93"/>
      <c r="C40" s="94"/>
      <c r="D40" s="138">
        <v>13538</v>
      </c>
      <c r="E40" s="138">
        <v>289693</v>
      </c>
      <c r="F40" s="138">
        <f>SUM(D40:E40)</f>
        <v>303231</v>
      </c>
      <c r="G40" s="148">
        <f>F40/F36*100</f>
        <v>14.504510192777378</v>
      </c>
      <c r="H40" s="118">
        <f>F40/F14</f>
        <v>78.394777662874873</v>
      </c>
    </row>
    <row r="41" spans="1:8">
      <c r="A41" s="119" t="s">
        <v>61</v>
      </c>
      <c r="B41" s="119"/>
      <c r="C41" s="120"/>
      <c r="D41" s="141">
        <v>21</v>
      </c>
      <c r="E41" s="141">
        <v>0</v>
      </c>
      <c r="F41" s="141">
        <f>SUM(D41:E41)</f>
        <v>21</v>
      </c>
      <c r="G41" s="150">
        <f>F41/F36*100</f>
        <v>1.0044972778123771E-3</v>
      </c>
      <c r="H41" s="121">
        <f>F41/F15</f>
        <v>3.5</v>
      </c>
    </row>
    <row r="42" spans="1:8">
      <c r="A42" s="99"/>
      <c r="B42" s="99"/>
      <c r="C42" s="152"/>
      <c r="D42" s="144"/>
      <c r="E42" s="144"/>
      <c r="F42" s="144"/>
      <c r="G42" s="144"/>
    </row>
    <row r="43" spans="1:8">
      <c r="A43" s="127" t="s">
        <v>64</v>
      </c>
      <c r="B43" s="127"/>
      <c r="C43" s="128"/>
      <c r="D43" s="129"/>
      <c r="E43" s="129"/>
      <c r="F43" s="153">
        <f>SUM(F44:F48)</f>
        <v>1985046</v>
      </c>
      <c r="G43" s="130"/>
      <c r="H43" s="146"/>
    </row>
    <row r="44" spans="1:8">
      <c r="A44" s="132" t="s">
        <v>57</v>
      </c>
      <c r="B44" s="132"/>
      <c r="C44" s="133"/>
      <c r="D44" s="134">
        <v>53905</v>
      </c>
      <c r="E44" s="134">
        <v>1688179</v>
      </c>
      <c r="F44" s="134">
        <f>SUM(D44:E44)</f>
        <v>1742084</v>
      </c>
      <c r="G44" s="147">
        <f>F44/F43*100</f>
        <v>87.760384394114794</v>
      </c>
      <c r="H44" s="136">
        <f>F44/G11</f>
        <v>113.10764835735618</v>
      </c>
    </row>
    <row r="45" spans="1:8">
      <c r="A45" s="93" t="s">
        <v>58</v>
      </c>
      <c r="B45" s="93"/>
      <c r="C45" s="94"/>
      <c r="D45" s="138">
        <v>2223</v>
      </c>
      <c r="E45" s="138">
        <v>70623</v>
      </c>
      <c r="F45" s="138">
        <f>SUM(D45:E45)</f>
        <v>72846</v>
      </c>
      <c r="G45" s="148">
        <f>F45/F43*100</f>
        <v>3.669738635779725</v>
      </c>
      <c r="H45" s="118">
        <f>F45/G12</f>
        <v>114.71811023622047</v>
      </c>
    </row>
    <row r="46" spans="1:8">
      <c r="A46" s="115" t="s">
        <v>59</v>
      </c>
      <c r="B46" s="115"/>
      <c r="C46" s="116"/>
      <c r="D46" s="140">
        <v>88</v>
      </c>
      <c r="E46" s="140">
        <v>1913</v>
      </c>
      <c r="F46" s="140">
        <f>SUM(D46:E46)</f>
        <v>2001</v>
      </c>
      <c r="G46" s="149">
        <f>F46/F43*100</f>
        <v>0.10080370933469553</v>
      </c>
      <c r="H46" s="117">
        <f>F46/G13</f>
        <v>80.040000000000006</v>
      </c>
    </row>
    <row r="47" spans="1:8">
      <c r="A47" s="93" t="s">
        <v>60</v>
      </c>
      <c r="B47" s="93"/>
      <c r="C47" s="94"/>
      <c r="D47" s="138">
        <v>13311</v>
      </c>
      <c r="E47" s="138">
        <v>154786</v>
      </c>
      <c r="F47" s="138">
        <f>SUM(D47:E47)</f>
        <v>168097</v>
      </c>
      <c r="G47" s="148">
        <f>F47/F43*100</f>
        <v>8.4681664807767678</v>
      </c>
      <c r="H47" s="118">
        <f>F47/G14</f>
        <v>44.201156981330527</v>
      </c>
    </row>
    <row r="48" spans="1:8">
      <c r="A48" s="119" t="s">
        <v>61</v>
      </c>
      <c r="B48" s="119"/>
      <c r="C48" s="120"/>
      <c r="D48" s="141">
        <v>18</v>
      </c>
      <c r="E48" s="141">
        <v>0</v>
      </c>
      <c r="F48" s="141">
        <f>SUM(D48:E48)</f>
        <v>18</v>
      </c>
      <c r="G48" s="150">
        <f>F48/F43*100</f>
        <v>9.0677999401525208E-4</v>
      </c>
      <c r="H48" s="121">
        <f>F48/G15</f>
        <v>3.6</v>
      </c>
    </row>
    <row r="49" spans="1:8">
      <c r="D49" s="144"/>
      <c r="E49" s="144"/>
      <c r="F49" s="144"/>
      <c r="G49" s="144"/>
      <c r="H49" s="143"/>
    </row>
    <row r="50" spans="1:8">
      <c r="A50" s="127" t="s">
        <v>65</v>
      </c>
      <c r="B50" s="127"/>
      <c r="C50" s="128"/>
      <c r="D50" s="129"/>
      <c r="E50" s="129"/>
      <c r="F50" s="129">
        <f>SUM(F51:F55)</f>
        <v>1792903</v>
      </c>
      <c r="G50" s="130"/>
      <c r="H50" s="146"/>
    </row>
    <row r="51" spans="1:8">
      <c r="A51" s="132" t="s">
        <v>57</v>
      </c>
      <c r="B51" s="132"/>
      <c r="C51" s="133"/>
      <c r="D51" s="134">
        <v>46485</v>
      </c>
      <c r="E51" s="134">
        <v>1513391</v>
      </c>
      <c r="F51" s="134">
        <f>SUM(D51:E51)</f>
        <v>1559876</v>
      </c>
      <c r="G51" s="147">
        <f>F51/F50:F50*100</f>
        <v>87.002810525722808</v>
      </c>
      <c r="H51" s="136">
        <f>F51/H11</f>
        <v>100.66963536624718</v>
      </c>
    </row>
    <row r="52" spans="1:8">
      <c r="A52" s="93" t="s">
        <v>58</v>
      </c>
      <c r="B52" s="93"/>
      <c r="C52" s="94"/>
      <c r="D52" s="138">
        <v>1896</v>
      </c>
      <c r="E52" s="138">
        <v>65788</v>
      </c>
      <c r="F52" s="138">
        <f>SUM(D52:E52)</f>
        <v>67684</v>
      </c>
      <c r="G52" s="148">
        <f>F52/F50*100</f>
        <v>3.7751066287467867</v>
      </c>
      <c r="H52" s="118">
        <f>F52/H12</f>
        <v>107.09493670886076</v>
      </c>
    </row>
    <row r="53" spans="1:8">
      <c r="A53" s="115" t="s">
        <v>59</v>
      </c>
      <c r="B53" s="115"/>
      <c r="C53" s="116"/>
      <c r="D53" s="140">
        <v>69</v>
      </c>
      <c r="E53" s="140">
        <v>1668</v>
      </c>
      <c r="F53" s="140">
        <f>SUM(D53:E53)</f>
        <v>1737</v>
      </c>
      <c r="G53" s="149">
        <f>F53/F50*100</f>
        <v>9.6881984134110991E-2</v>
      </c>
      <c r="H53" s="117">
        <f>F53/H13</f>
        <v>75.521739130434781</v>
      </c>
    </row>
    <row r="54" spans="1:8">
      <c r="A54" s="93" t="s">
        <v>60</v>
      </c>
      <c r="B54" s="93"/>
      <c r="C54" s="94"/>
      <c r="D54" s="138">
        <v>11679</v>
      </c>
      <c r="E54" s="138">
        <v>151912</v>
      </c>
      <c r="F54" s="138">
        <f>SUM(D54:E54)</f>
        <v>163591</v>
      </c>
      <c r="G54" s="148">
        <f>F54/F50*100</f>
        <v>9.1243642294089522</v>
      </c>
      <c r="H54" s="118">
        <f>F54/H14</f>
        <v>42.021834061135372</v>
      </c>
    </row>
    <row r="55" spans="1:8">
      <c r="A55" s="119" t="s">
        <v>61</v>
      </c>
      <c r="B55" s="119"/>
      <c r="C55" s="120"/>
      <c r="D55" s="141">
        <v>15</v>
      </c>
      <c r="E55" s="141">
        <v>0</v>
      </c>
      <c r="F55" s="141">
        <f>SUM(D55:E55)</f>
        <v>15</v>
      </c>
      <c r="G55" s="150">
        <f>F55/F50*100</f>
        <v>8.3663198734120034E-4</v>
      </c>
      <c r="H55" s="121">
        <f>F55/H15</f>
        <v>3</v>
      </c>
    </row>
    <row r="56" spans="1:8">
      <c r="C56" s="154"/>
      <c r="D56" s="154"/>
      <c r="E56" s="154"/>
      <c r="F56" s="154"/>
      <c r="G56" s="154"/>
      <c r="H56" s="154"/>
    </row>
    <row r="57" spans="1:8">
      <c r="H57" s="11" t="s">
        <v>66</v>
      </c>
    </row>
  </sheetData>
  <mergeCells count="37">
    <mergeCell ref="A55:C55"/>
    <mergeCell ref="A48:C48"/>
    <mergeCell ref="A50:C50"/>
    <mergeCell ref="A51:C51"/>
    <mergeCell ref="A52:C52"/>
    <mergeCell ref="A53:C53"/>
    <mergeCell ref="A54:C54"/>
    <mergeCell ref="A41:C41"/>
    <mergeCell ref="A43:C43"/>
    <mergeCell ref="A44:C44"/>
    <mergeCell ref="A45:C45"/>
    <mergeCell ref="A46:C46"/>
    <mergeCell ref="A47:C47"/>
    <mergeCell ref="A34:C34"/>
    <mergeCell ref="A36:C36"/>
    <mergeCell ref="A37:C37"/>
    <mergeCell ref="A38:C38"/>
    <mergeCell ref="A39:C39"/>
    <mergeCell ref="A40:C40"/>
    <mergeCell ref="A27:C27"/>
    <mergeCell ref="A29:C29"/>
    <mergeCell ref="A30:C30"/>
    <mergeCell ref="A31:C31"/>
    <mergeCell ref="A32:C32"/>
    <mergeCell ref="A33:C33"/>
    <mergeCell ref="H19:H20"/>
    <mergeCell ref="A22:C22"/>
    <mergeCell ref="A23:C23"/>
    <mergeCell ref="A24:C24"/>
    <mergeCell ref="A25:C25"/>
    <mergeCell ref="A26:C26"/>
    <mergeCell ref="A10:C10"/>
    <mergeCell ref="A11:C11"/>
    <mergeCell ref="A12:C12"/>
    <mergeCell ref="A13:C13"/>
    <mergeCell ref="A14:C14"/>
    <mergeCell ref="A15:C15"/>
  </mergeCells>
  <phoneticPr fontId="3"/>
  <pageMargins left="0.78740157480314965" right="0.78740157480314965" top="0.19685039370078741" bottom="0.59055118110236227" header="0" footer="0.19685039370078741"/>
  <pageSetup paperSize="9" scale="90" orientation="portrait" r:id="rId1"/>
  <headerFooter alignWithMargins="0">
    <oddFooter>&amp;C&amp;"ＭＳ ゴシック,標準"&amp;9―&amp;A―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462C-1E60-4355-A300-BA60813E92F3}">
  <sheetPr>
    <tabColor rgb="FF92D050"/>
    <pageSetUpPr fitToPage="1"/>
  </sheetPr>
  <dimension ref="A1:AQ70"/>
  <sheetViews>
    <sheetView view="pageBreakPreview" topLeftCell="A46" zoomScale="85" zoomScaleNormal="100" zoomScaleSheetLayoutView="85" workbookViewId="0">
      <selection activeCell="A39" sqref="A39"/>
    </sheetView>
  </sheetViews>
  <sheetFormatPr defaultColWidth="9" defaultRowHeight="13.5"/>
  <cols>
    <col min="1" max="1" width="2.5" style="7" customWidth="1"/>
    <col min="2" max="2" width="9.25" style="7" customWidth="1"/>
    <col min="3" max="3" width="12.625" style="7" customWidth="1"/>
    <col min="4" max="43" width="2.125" style="7" customWidth="1"/>
    <col min="44" max="16384" width="9" style="7"/>
  </cols>
  <sheetData>
    <row r="1" spans="1:43" s="1" customFormat="1" ht="10.5"/>
    <row r="2" spans="1:43" s="1" customFormat="1" ht="10.5">
      <c r="A2" s="2"/>
      <c r="AN2" s="3"/>
      <c r="AO2" s="3"/>
      <c r="AP2" s="3"/>
      <c r="AQ2" s="3" t="s">
        <v>0</v>
      </c>
    </row>
    <row r="3" spans="1:43" s="1" customFormat="1" ht="10.5"/>
    <row r="4" spans="1:43" s="1" customFormat="1" ht="10.5"/>
    <row r="5" spans="1:43" ht="21" customHeight="1">
      <c r="A5" s="4" t="s">
        <v>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155"/>
      <c r="AI5" s="155"/>
      <c r="AJ5" s="155"/>
      <c r="AK5" s="155"/>
      <c r="AL5" s="155"/>
      <c r="AM5" s="155"/>
      <c r="AN5" s="155"/>
      <c r="AO5" s="155"/>
      <c r="AP5" s="155"/>
      <c r="AQ5" s="155"/>
    </row>
    <row r="7" spans="1:43">
      <c r="A7" s="112" t="s">
        <v>68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"/>
      <c r="AN7" s="11"/>
      <c r="AO7" s="11"/>
      <c r="AP7" s="11"/>
      <c r="AQ7" s="11" t="s">
        <v>69</v>
      </c>
    </row>
    <row r="8" spans="1:43" ht="13.15" customHeight="1">
      <c r="A8" s="156"/>
      <c r="B8" s="157"/>
      <c r="C8" s="157"/>
      <c r="D8" s="158" t="s">
        <v>70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6"/>
      <c r="X8" s="158" t="s">
        <v>71</v>
      </c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</row>
    <row r="9" spans="1:43" ht="13.5" customHeight="1">
      <c r="A9" s="156"/>
      <c r="B9" s="157"/>
      <c r="C9" s="157"/>
      <c r="D9" s="123" t="s">
        <v>72</v>
      </c>
      <c r="E9" s="160"/>
      <c r="F9" s="160"/>
      <c r="G9" s="160"/>
      <c r="H9" s="161"/>
      <c r="I9" s="158" t="s">
        <v>73</v>
      </c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6"/>
      <c r="X9" s="162" t="s">
        <v>72</v>
      </c>
      <c r="Y9" s="163"/>
      <c r="Z9" s="163"/>
      <c r="AA9" s="163"/>
      <c r="AB9" s="164"/>
      <c r="AC9" s="158" t="s">
        <v>73</v>
      </c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</row>
    <row r="10" spans="1:43" ht="13.15" customHeight="1">
      <c r="A10" s="156"/>
      <c r="B10" s="157"/>
      <c r="C10" s="157"/>
      <c r="D10" s="165"/>
      <c r="E10" s="166"/>
      <c r="F10" s="166"/>
      <c r="G10" s="166"/>
      <c r="H10" s="167"/>
      <c r="I10" s="158" t="s">
        <v>74</v>
      </c>
      <c r="J10" s="159"/>
      <c r="K10" s="159"/>
      <c r="L10" s="159"/>
      <c r="M10" s="156"/>
      <c r="N10" s="158" t="s">
        <v>75</v>
      </c>
      <c r="O10" s="159"/>
      <c r="P10" s="159"/>
      <c r="Q10" s="159"/>
      <c r="R10" s="156"/>
      <c r="S10" s="158" t="s">
        <v>76</v>
      </c>
      <c r="T10" s="159"/>
      <c r="U10" s="159"/>
      <c r="V10" s="159"/>
      <c r="W10" s="156"/>
      <c r="X10" s="162"/>
      <c r="Y10" s="163"/>
      <c r="Z10" s="163"/>
      <c r="AA10" s="163"/>
      <c r="AB10" s="164"/>
      <c r="AC10" s="158" t="s">
        <v>74</v>
      </c>
      <c r="AD10" s="159"/>
      <c r="AE10" s="159"/>
      <c r="AF10" s="159"/>
      <c r="AG10" s="156"/>
      <c r="AH10" s="158" t="s">
        <v>75</v>
      </c>
      <c r="AI10" s="159"/>
      <c r="AJ10" s="159"/>
      <c r="AK10" s="159"/>
      <c r="AL10" s="156"/>
      <c r="AM10" s="158" t="s">
        <v>76</v>
      </c>
      <c r="AN10" s="159"/>
      <c r="AO10" s="159"/>
      <c r="AP10" s="159"/>
      <c r="AQ10" s="159"/>
    </row>
    <row r="11" spans="1:43" ht="13.15" customHeight="1">
      <c r="A11" s="168" t="s">
        <v>77</v>
      </c>
      <c r="B11" s="169"/>
      <c r="C11" s="169"/>
      <c r="D11" s="170">
        <f t="shared" ref="D11:AM11" si="0">D27+D33</f>
        <v>1883640.4700000002</v>
      </c>
      <c r="E11" s="171"/>
      <c r="F11" s="171"/>
      <c r="G11" s="171"/>
      <c r="H11" s="172"/>
      <c r="I11" s="170">
        <f t="shared" si="0"/>
        <v>231751.58</v>
      </c>
      <c r="J11" s="171"/>
      <c r="K11" s="171"/>
      <c r="L11" s="171"/>
      <c r="M11" s="172"/>
      <c r="N11" s="170">
        <f t="shared" si="0"/>
        <v>16030.070000000002</v>
      </c>
      <c r="O11" s="171"/>
      <c r="P11" s="171"/>
      <c r="Q11" s="171"/>
      <c r="R11" s="172"/>
      <c r="S11" s="170">
        <f t="shared" si="0"/>
        <v>215721.51</v>
      </c>
      <c r="T11" s="171"/>
      <c r="U11" s="171"/>
      <c r="V11" s="171"/>
      <c r="W11" s="172"/>
      <c r="X11" s="173">
        <f t="shared" si="0"/>
        <v>1885942.76</v>
      </c>
      <c r="Y11" s="174"/>
      <c r="Z11" s="174"/>
      <c r="AA11" s="174"/>
      <c r="AB11" s="175"/>
      <c r="AC11" s="173">
        <f t="shared" si="0"/>
        <v>228107.18</v>
      </c>
      <c r="AD11" s="174"/>
      <c r="AE11" s="174"/>
      <c r="AF11" s="174"/>
      <c r="AG11" s="175"/>
      <c r="AH11" s="173">
        <f t="shared" si="0"/>
        <v>15954.56</v>
      </c>
      <c r="AI11" s="174"/>
      <c r="AJ11" s="174"/>
      <c r="AK11" s="174"/>
      <c r="AL11" s="175"/>
      <c r="AM11" s="173">
        <f t="shared" si="0"/>
        <v>212152.62</v>
      </c>
      <c r="AN11" s="174"/>
      <c r="AO11" s="174"/>
      <c r="AP11" s="174"/>
      <c r="AQ11" s="174"/>
    </row>
    <row r="12" spans="1:43" ht="13.15" customHeight="1">
      <c r="A12" s="176" t="s">
        <v>78</v>
      </c>
      <c r="B12" s="177" t="s">
        <v>79</v>
      </c>
      <c r="C12" s="178"/>
      <c r="D12" s="179">
        <v>10693.01</v>
      </c>
      <c r="E12" s="180"/>
      <c r="F12" s="180"/>
      <c r="G12" s="180"/>
      <c r="H12" s="181"/>
      <c r="I12" s="179">
        <v>12927.220000000001</v>
      </c>
      <c r="J12" s="180"/>
      <c r="K12" s="180"/>
      <c r="L12" s="180"/>
      <c r="M12" s="181"/>
      <c r="N12" s="179">
        <v>0</v>
      </c>
      <c r="O12" s="180"/>
      <c r="P12" s="180"/>
      <c r="Q12" s="180"/>
      <c r="R12" s="181"/>
      <c r="S12" s="179">
        <v>12927.220000000001</v>
      </c>
      <c r="T12" s="180"/>
      <c r="U12" s="180"/>
      <c r="V12" s="180"/>
      <c r="W12" s="181"/>
      <c r="X12" s="179">
        <v>10693.01</v>
      </c>
      <c r="Y12" s="180"/>
      <c r="Z12" s="180"/>
      <c r="AA12" s="180"/>
      <c r="AB12" s="181"/>
      <c r="AC12" s="182">
        <v>12927.22</v>
      </c>
      <c r="AD12" s="183"/>
      <c r="AE12" s="183"/>
      <c r="AF12" s="183"/>
      <c r="AG12" s="184"/>
      <c r="AH12" s="182">
        <v>0</v>
      </c>
      <c r="AI12" s="183"/>
      <c r="AJ12" s="183"/>
      <c r="AK12" s="183"/>
      <c r="AL12" s="184"/>
      <c r="AM12" s="182">
        <v>12927.22</v>
      </c>
      <c r="AN12" s="183"/>
      <c r="AO12" s="183"/>
      <c r="AP12" s="183"/>
      <c r="AQ12" s="183"/>
    </row>
    <row r="13" spans="1:43" ht="13.15" customHeight="1">
      <c r="A13" s="185"/>
      <c r="B13" s="186" t="s">
        <v>80</v>
      </c>
      <c r="C13" s="187"/>
      <c r="D13" s="173">
        <v>7360</v>
      </c>
      <c r="E13" s="174"/>
      <c r="F13" s="174"/>
      <c r="G13" s="174"/>
      <c r="H13" s="175"/>
      <c r="I13" s="173">
        <v>5036.38</v>
      </c>
      <c r="J13" s="174"/>
      <c r="K13" s="174"/>
      <c r="L13" s="174"/>
      <c r="M13" s="175"/>
      <c r="N13" s="173">
        <v>0</v>
      </c>
      <c r="O13" s="174"/>
      <c r="P13" s="174"/>
      <c r="Q13" s="174"/>
      <c r="R13" s="175"/>
      <c r="S13" s="173">
        <v>5036.38</v>
      </c>
      <c r="T13" s="174"/>
      <c r="U13" s="174"/>
      <c r="V13" s="174"/>
      <c r="W13" s="175"/>
      <c r="X13" s="173">
        <v>7360</v>
      </c>
      <c r="Y13" s="174"/>
      <c r="Z13" s="174"/>
      <c r="AA13" s="174"/>
      <c r="AB13" s="175"/>
      <c r="AC13" s="188">
        <v>5036.38</v>
      </c>
      <c r="AD13" s="189"/>
      <c r="AE13" s="189"/>
      <c r="AF13" s="189"/>
      <c r="AG13" s="190"/>
      <c r="AH13" s="188">
        <v>0</v>
      </c>
      <c r="AI13" s="189"/>
      <c r="AJ13" s="189"/>
      <c r="AK13" s="189"/>
      <c r="AL13" s="190"/>
      <c r="AM13" s="188">
        <v>5036.38</v>
      </c>
      <c r="AN13" s="189"/>
      <c r="AO13" s="189"/>
      <c r="AP13" s="189"/>
      <c r="AQ13" s="189"/>
    </row>
    <row r="14" spans="1:43" ht="13.15" customHeight="1">
      <c r="A14" s="185"/>
      <c r="B14" s="191" t="s">
        <v>81</v>
      </c>
      <c r="C14" s="192"/>
      <c r="D14" s="193">
        <v>5543.22</v>
      </c>
      <c r="E14" s="194"/>
      <c r="F14" s="194"/>
      <c r="G14" s="194"/>
      <c r="H14" s="195"/>
      <c r="I14" s="193">
        <v>3781.63</v>
      </c>
      <c r="J14" s="194"/>
      <c r="K14" s="194"/>
      <c r="L14" s="194"/>
      <c r="M14" s="195"/>
      <c r="N14" s="193">
        <v>0</v>
      </c>
      <c r="O14" s="194"/>
      <c r="P14" s="194"/>
      <c r="Q14" s="194"/>
      <c r="R14" s="195"/>
      <c r="S14" s="193">
        <v>3781.63</v>
      </c>
      <c r="T14" s="194"/>
      <c r="U14" s="194"/>
      <c r="V14" s="194"/>
      <c r="W14" s="195"/>
      <c r="X14" s="193">
        <v>5543.22</v>
      </c>
      <c r="Y14" s="194"/>
      <c r="Z14" s="194"/>
      <c r="AA14" s="194"/>
      <c r="AB14" s="195"/>
      <c r="AC14" s="196">
        <v>3781.63</v>
      </c>
      <c r="AD14" s="197"/>
      <c r="AE14" s="197"/>
      <c r="AF14" s="197"/>
      <c r="AG14" s="198"/>
      <c r="AH14" s="196">
        <v>0</v>
      </c>
      <c r="AI14" s="197"/>
      <c r="AJ14" s="197"/>
      <c r="AK14" s="197"/>
      <c r="AL14" s="198"/>
      <c r="AM14" s="196">
        <v>3781.63</v>
      </c>
      <c r="AN14" s="197"/>
      <c r="AO14" s="197"/>
      <c r="AP14" s="197"/>
      <c r="AQ14" s="197"/>
    </row>
    <row r="15" spans="1:43" ht="13.5" customHeight="1">
      <c r="A15" s="185"/>
      <c r="B15" s="199" t="s">
        <v>82</v>
      </c>
      <c r="C15" s="200"/>
      <c r="D15" s="173">
        <v>8732.64</v>
      </c>
      <c r="E15" s="174"/>
      <c r="F15" s="174"/>
      <c r="G15" s="174"/>
      <c r="H15" s="175"/>
      <c r="I15" s="173">
        <v>2990.5</v>
      </c>
      <c r="J15" s="174"/>
      <c r="K15" s="174"/>
      <c r="L15" s="174"/>
      <c r="M15" s="175"/>
      <c r="N15" s="173">
        <v>0</v>
      </c>
      <c r="O15" s="174"/>
      <c r="P15" s="174"/>
      <c r="Q15" s="174"/>
      <c r="R15" s="175"/>
      <c r="S15" s="173">
        <v>2990.5</v>
      </c>
      <c r="T15" s="174"/>
      <c r="U15" s="174"/>
      <c r="V15" s="174"/>
      <c r="W15" s="175"/>
      <c r="X15" s="173">
        <v>8732.64</v>
      </c>
      <c r="Y15" s="174"/>
      <c r="Z15" s="174"/>
      <c r="AA15" s="174"/>
      <c r="AB15" s="175"/>
      <c r="AC15" s="188">
        <v>2990.5</v>
      </c>
      <c r="AD15" s="189"/>
      <c r="AE15" s="189"/>
      <c r="AF15" s="189"/>
      <c r="AG15" s="190"/>
      <c r="AH15" s="188">
        <v>0</v>
      </c>
      <c r="AI15" s="189"/>
      <c r="AJ15" s="189"/>
      <c r="AK15" s="189"/>
      <c r="AL15" s="190"/>
      <c r="AM15" s="188">
        <v>2990.5</v>
      </c>
      <c r="AN15" s="189"/>
      <c r="AO15" s="189"/>
      <c r="AP15" s="189"/>
      <c r="AQ15" s="189"/>
    </row>
    <row r="16" spans="1:43" ht="13.5" customHeight="1">
      <c r="A16" s="185"/>
      <c r="B16" s="201" t="s">
        <v>83</v>
      </c>
      <c r="C16" s="202" t="s">
        <v>84</v>
      </c>
      <c r="D16" s="179">
        <v>1776.78</v>
      </c>
      <c r="E16" s="180"/>
      <c r="F16" s="180"/>
      <c r="G16" s="180"/>
      <c r="H16" s="181"/>
      <c r="I16" s="179">
        <v>913.28</v>
      </c>
      <c r="J16" s="180"/>
      <c r="K16" s="180"/>
      <c r="L16" s="180"/>
      <c r="M16" s="181"/>
      <c r="N16" s="179">
        <v>52</v>
      </c>
      <c r="O16" s="180"/>
      <c r="P16" s="180"/>
      <c r="Q16" s="180"/>
      <c r="R16" s="181"/>
      <c r="S16" s="179">
        <v>861.28</v>
      </c>
      <c r="T16" s="180"/>
      <c r="U16" s="180"/>
      <c r="V16" s="180"/>
      <c r="W16" s="181"/>
      <c r="X16" s="179">
        <v>1777.78</v>
      </c>
      <c r="Y16" s="180"/>
      <c r="Z16" s="180"/>
      <c r="AA16" s="180"/>
      <c r="AB16" s="181"/>
      <c r="AC16" s="182">
        <v>913.28</v>
      </c>
      <c r="AD16" s="183"/>
      <c r="AE16" s="183"/>
      <c r="AF16" s="183"/>
      <c r="AG16" s="184"/>
      <c r="AH16" s="182">
        <v>52</v>
      </c>
      <c r="AI16" s="183"/>
      <c r="AJ16" s="183"/>
      <c r="AK16" s="183"/>
      <c r="AL16" s="184"/>
      <c r="AM16" s="182">
        <v>861.28</v>
      </c>
      <c r="AN16" s="183"/>
      <c r="AO16" s="183"/>
      <c r="AP16" s="183"/>
      <c r="AQ16" s="183"/>
    </row>
    <row r="17" spans="1:43" ht="13.15" customHeight="1">
      <c r="A17" s="185"/>
      <c r="B17" s="203"/>
      <c r="C17" s="204" t="s">
        <v>85</v>
      </c>
      <c r="D17" s="205">
        <v>0</v>
      </c>
      <c r="E17" s="206"/>
      <c r="F17" s="206"/>
      <c r="G17" s="206"/>
      <c r="H17" s="207"/>
      <c r="I17" s="205">
        <v>0</v>
      </c>
      <c r="J17" s="206"/>
      <c r="K17" s="206"/>
      <c r="L17" s="206"/>
      <c r="M17" s="207"/>
      <c r="N17" s="205">
        <v>0</v>
      </c>
      <c r="O17" s="206"/>
      <c r="P17" s="206"/>
      <c r="Q17" s="206"/>
      <c r="R17" s="207"/>
      <c r="S17" s="205">
        <v>0</v>
      </c>
      <c r="T17" s="206"/>
      <c r="U17" s="206"/>
      <c r="V17" s="206"/>
      <c r="W17" s="207"/>
      <c r="X17" s="205">
        <v>0</v>
      </c>
      <c r="Y17" s="206"/>
      <c r="Z17" s="206"/>
      <c r="AA17" s="206"/>
      <c r="AB17" s="207"/>
      <c r="AC17" s="208">
        <v>0</v>
      </c>
      <c r="AD17" s="209"/>
      <c r="AE17" s="209"/>
      <c r="AF17" s="209"/>
      <c r="AG17" s="210"/>
      <c r="AH17" s="208">
        <v>0</v>
      </c>
      <c r="AI17" s="209"/>
      <c r="AJ17" s="209"/>
      <c r="AK17" s="209"/>
      <c r="AL17" s="210"/>
      <c r="AM17" s="208">
        <v>0</v>
      </c>
      <c r="AN17" s="209"/>
      <c r="AO17" s="209"/>
      <c r="AP17" s="209"/>
      <c r="AQ17" s="209"/>
    </row>
    <row r="18" spans="1:43" ht="13.5" customHeight="1">
      <c r="A18" s="185"/>
      <c r="B18" s="211" t="s">
        <v>86</v>
      </c>
      <c r="C18" s="212" t="s">
        <v>87</v>
      </c>
      <c r="D18" s="193">
        <v>359552.51</v>
      </c>
      <c r="E18" s="194"/>
      <c r="F18" s="194"/>
      <c r="G18" s="194"/>
      <c r="H18" s="195"/>
      <c r="I18" s="193">
        <v>88491.79</v>
      </c>
      <c r="J18" s="194"/>
      <c r="K18" s="194"/>
      <c r="L18" s="194"/>
      <c r="M18" s="195"/>
      <c r="N18" s="193">
        <v>1165</v>
      </c>
      <c r="O18" s="194"/>
      <c r="P18" s="194"/>
      <c r="Q18" s="194"/>
      <c r="R18" s="195"/>
      <c r="S18" s="193">
        <v>87326.79</v>
      </c>
      <c r="T18" s="194"/>
      <c r="U18" s="194"/>
      <c r="V18" s="194"/>
      <c r="W18" s="195"/>
      <c r="X18" s="193">
        <v>362074.51</v>
      </c>
      <c r="Y18" s="194"/>
      <c r="Z18" s="194"/>
      <c r="AA18" s="194"/>
      <c r="AB18" s="195"/>
      <c r="AC18" s="196">
        <v>88491.79</v>
      </c>
      <c r="AD18" s="197"/>
      <c r="AE18" s="197"/>
      <c r="AF18" s="197"/>
      <c r="AG18" s="198"/>
      <c r="AH18" s="196">
        <v>1165</v>
      </c>
      <c r="AI18" s="197"/>
      <c r="AJ18" s="197"/>
      <c r="AK18" s="197"/>
      <c r="AL18" s="198"/>
      <c r="AM18" s="196">
        <v>87326.79</v>
      </c>
      <c r="AN18" s="197"/>
      <c r="AO18" s="197"/>
      <c r="AP18" s="197"/>
      <c r="AQ18" s="197"/>
    </row>
    <row r="19" spans="1:43" ht="13.5" customHeight="1">
      <c r="A19" s="185"/>
      <c r="B19" s="211"/>
      <c r="C19" s="213" t="s">
        <v>88</v>
      </c>
      <c r="D19" s="173">
        <v>15129</v>
      </c>
      <c r="E19" s="174"/>
      <c r="F19" s="174"/>
      <c r="G19" s="174"/>
      <c r="H19" s="175"/>
      <c r="I19" s="173">
        <v>1432.71</v>
      </c>
      <c r="J19" s="174"/>
      <c r="K19" s="174"/>
      <c r="L19" s="174"/>
      <c r="M19" s="175"/>
      <c r="N19" s="173">
        <v>1395.04</v>
      </c>
      <c r="O19" s="174"/>
      <c r="P19" s="174"/>
      <c r="Q19" s="174"/>
      <c r="R19" s="175"/>
      <c r="S19" s="173">
        <v>37.67</v>
      </c>
      <c r="T19" s="174"/>
      <c r="U19" s="174"/>
      <c r="V19" s="174"/>
      <c r="W19" s="175"/>
      <c r="X19" s="173">
        <v>15129</v>
      </c>
      <c r="Y19" s="174"/>
      <c r="Z19" s="174"/>
      <c r="AA19" s="174"/>
      <c r="AB19" s="175"/>
      <c r="AC19" s="188">
        <v>1432.71</v>
      </c>
      <c r="AD19" s="189"/>
      <c r="AE19" s="189"/>
      <c r="AF19" s="189"/>
      <c r="AG19" s="190"/>
      <c r="AH19" s="188">
        <v>1395.04</v>
      </c>
      <c r="AI19" s="189"/>
      <c r="AJ19" s="189"/>
      <c r="AK19" s="189"/>
      <c r="AL19" s="190"/>
      <c r="AM19" s="188">
        <v>37.67</v>
      </c>
      <c r="AN19" s="189"/>
      <c r="AO19" s="189"/>
      <c r="AP19" s="189"/>
      <c r="AQ19" s="189"/>
    </row>
    <row r="20" spans="1:43" ht="13.5" customHeight="1">
      <c r="A20" s="185"/>
      <c r="B20" s="211"/>
      <c r="C20" s="212" t="s">
        <v>89</v>
      </c>
      <c r="D20" s="193">
        <v>41366.26</v>
      </c>
      <c r="E20" s="194"/>
      <c r="F20" s="194"/>
      <c r="G20" s="194"/>
      <c r="H20" s="195"/>
      <c r="I20" s="193">
        <v>12161.52</v>
      </c>
      <c r="J20" s="194"/>
      <c r="K20" s="194"/>
      <c r="L20" s="194"/>
      <c r="M20" s="195"/>
      <c r="N20" s="193">
        <v>3997.55</v>
      </c>
      <c r="O20" s="194"/>
      <c r="P20" s="194"/>
      <c r="Q20" s="194"/>
      <c r="R20" s="195"/>
      <c r="S20" s="193">
        <v>8163.97</v>
      </c>
      <c r="T20" s="194"/>
      <c r="U20" s="194"/>
      <c r="V20" s="194"/>
      <c r="W20" s="195"/>
      <c r="X20" s="193">
        <v>41366.26</v>
      </c>
      <c r="Y20" s="194"/>
      <c r="Z20" s="194"/>
      <c r="AA20" s="194"/>
      <c r="AB20" s="195"/>
      <c r="AC20" s="196">
        <v>12161.52</v>
      </c>
      <c r="AD20" s="197"/>
      <c r="AE20" s="197"/>
      <c r="AF20" s="197"/>
      <c r="AG20" s="198"/>
      <c r="AH20" s="196">
        <v>3997.55</v>
      </c>
      <c r="AI20" s="197"/>
      <c r="AJ20" s="197"/>
      <c r="AK20" s="197"/>
      <c r="AL20" s="198"/>
      <c r="AM20" s="196">
        <v>8163.97</v>
      </c>
      <c r="AN20" s="197"/>
      <c r="AO20" s="197"/>
      <c r="AP20" s="197"/>
      <c r="AQ20" s="197"/>
    </row>
    <row r="21" spans="1:43" ht="13.5" customHeight="1">
      <c r="A21" s="185"/>
      <c r="B21" s="211"/>
      <c r="C21" s="213" t="s">
        <v>90</v>
      </c>
      <c r="D21" s="173">
        <v>0</v>
      </c>
      <c r="E21" s="174"/>
      <c r="F21" s="174"/>
      <c r="G21" s="174"/>
      <c r="H21" s="175"/>
      <c r="I21" s="173">
        <v>0</v>
      </c>
      <c r="J21" s="174"/>
      <c r="K21" s="174"/>
      <c r="L21" s="174"/>
      <c r="M21" s="175"/>
      <c r="N21" s="173">
        <v>0</v>
      </c>
      <c r="O21" s="174"/>
      <c r="P21" s="174"/>
      <c r="Q21" s="174"/>
      <c r="R21" s="175"/>
      <c r="S21" s="173">
        <v>0</v>
      </c>
      <c r="T21" s="174"/>
      <c r="U21" s="174"/>
      <c r="V21" s="174"/>
      <c r="W21" s="175"/>
      <c r="X21" s="173">
        <v>0</v>
      </c>
      <c r="Y21" s="174"/>
      <c r="Z21" s="174"/>
      <c r="AA21" s="174"/>
      <c r="AB21" s="175"/>
      <c r="AC21" s="188">
        <v>0</v>
      </c>
      <c r="AD21" s="189"/>
      <c r="AE21" s="189"/>
      <c r="AF21" s="189"/>
      <c r="AG21" s="190"/>
      <c r="AH21" s="188">
        <v>0</v>
      </c>
      <c r="AI21" s="189"/>
      <c r="AJ21" s="189"/>
      <c r="AK21" s="189"/>
      <c r="AL21" s="190"/>
      <c r="AM21" s="188">
        <v>0</v>
      </c>
      <c r="AN21" s="189"/>
      <c r="AO21" s="189"/>
      <c r="AP21" s="189"/>
      <c r="AQ21" s="189"/>
    </row>
    <row r="22" spans="1:43" ht="13.5" customHeight="1">
      <c r="A22" s="185"/>
      <c r="B22" s="211"/>
      <c r="C22" s="212" t="s">
        <v>91</v>
      </c>
      <c r="D22" s="193">
        <v>86013.43</v>
      </c>
      <c r="E22" s="194"/>
      <c r="F22" s="194"/>
      <c r="G22" s="194"/>
      <c r="H22" s="195"/>
      <c r="I22" s="193">
        <v>142.70999999999998</v>
      </c>
      <c r="J22" s="194"/>
      <c r="K22" s="194"/>
      <c r="L22" s="194"/>
      <c r="M22" s="195"/>
      <c r="N22" s="193">
        <v>86.05</v>
      </c>
      <c r="O22" s="194"/>
      <c r="P22" s="194"/>
      <c r="Q22" s="194"/>
      <c r="R22" s="195"/>
      <c r="S22" s="193">
        <v>56.66</v>
      </c>
      <c r="T22" s="194"/>
      <c r="U22" s="194"/>
      <c r="V22" s="194"/>
      <c r="W22" s="195"/>
      <c r="X22" s="193">
        <v>87716.08</v>
      </c>
      <c r="Y22" s="194"/>
      <c r="Z22" s="194"/>
      <c r="AA22" s="194"/>
      <c r="AB22" s="195"/>
      <c r="AC22" s="196">
        <v>142.70999999999998</v>
      </c>
      <c r="AD22" s="197"/>
      <c r="AE22" s="197"/>
      <c r="AF22" s="197"/>
      <c r="AG22" s="198"/>
      <c r="AH22" s="196">
        <v>86.05</v>
      </c>
      <c r="AI22" s="197"/>
      <c r="AJ22" s="197"/>
      <c r="AK22" s="197"/>
      <c r="AL22" s="198"/>
      <c r="AM22" s="196">
        <v>56.66</v>
      </c>
      <c r="AN22" s="197"/>
      <c r="AO22" s="197"/>
      <c r="AP22" s="197"/>
      <c r="AQ22" s="197"/>
    </row>
    <row r="23" spans="1:43" ht="13.5" customHeight="1">
      <c r="A23" s="185"/>
      <c r="B23" s="211"/>
      <c r="C23" s="213" t="s">
        <v>92</v>
      </c>
      <c r="D23" s="173">
        <v>4123.08</v>
      </c>
      <c r="E23" s="174"/>
      <c r="F23" s="174"/>
      <c r="G23" s="174"/>
      <c r="H23" s="175"/>
      <c r="I23" s="173">
        <v>2604.1</v>
      </c>
      <c r="J23" s="174"/>
      <c r="K23" s="174"/>
      <c r="L23" s="174"/>
      <c r="M23" s="175"/>
      <c r="N23" s="173">
        <v>860.38</v>
      </c>
      <c r="O23" s="174"/>
      <c r="P23" s="174"/>
      <c r="Q23" s="174"/>
      <c r="R23" s="175"/>
      <c r="S23" s="173">
        <v>1743.72</v>
      </c>
      <c r="T23" s="174"/>
      <c r="U23" s="174"/>
      <c r="V23" s="174"/>
      <c r="W23" s="175"/>
      <c r="X23" s="173">
        <v>4123.08</v>
      </c>
      <c r="Y23" s="174"/>
      <c r="Z23" s="174"/>
      <c r="AA23" s="174"/>
      <c r="AB23" s="175"/>
      <c r="AC23" s="188">
        <v>2604.1</v>
      </c>
      <c r="AD23" s="189"/>
      <c r="AE23" s="189"/>
      <c r="AF23" s="189"/>
      <c r="AG23" s="190"/>
      <c r="AH23" s="188">
        <v>860.38</v>
      </c>
      <c r="AI23" s="189"/>
      <c r="AJ23" s="189"/>
      <c r="AK23" s="189"/>
      <c r="AL23" s="190"/>
      <c r="AM23" s="188">
        <v>1743.72</v>
      </c>
      <c r="AN23" s="189"/>
      <c r="AO23" s="189"/>
      <c r="AP23" s="189"/>
      <c r="AQ23" s="189"/>
    </row>
    <row r="24" spans="1:43" ht="13.15" customHeight="1">
      <c r="A24" s="185"/>
      <c r="B24" s="211"/>
      <c r="C24" s="212" t="s">
        <v>93</v>
      </c>
      <c r="D24" s="193">
        <v>10145.77</v>
      </c>
      <c r="E24" s="194"/>
      <c r="F24" s="194"/>
      <c r="G24" s="194"/>
      <c r="H24" s="195"/>
      <c r="I24" s="193">
        <v>3395.2100000000005</v>
      </c>
      <c r="J24" s="194"/>
      <c r="K24" s="194"/>
      <c r="L24" s="194"/>
      <c r="M24" s="195"/>
      <c r="N24" s="193">
        <v>75.510000000000005</v>
      </c>
      <c r="O24" s="194"/>
      <c r="P24" s="194"/>
      <c r="Q24" s="194"/>
      <c r="R24" s="195"/>
      <c r="S24" s="193">
        <v>3319.7000000000003</v>
      </c>
      <c r="T24" s="194"/>
      <c r="U24" s="194"/>
      <c r="V24" s="194"/>
      <c r="W24" s="195"/>
      <c r="X24" s="193">
        <v>9915.09</v>
      </c>
      <c r="Y24" s="194"/>
      <c r="Z24" s="194"/>
      <c r="AA24" s="194"/>
      <c r="AB24" s="195"/>
      <c r="AC24" s="196">
        <v>3319.7</v>
      </c>
      <c r="AD24" s="197"/>
      <c r="AE24" s="197"/>
      <c r="AF24" s="197"/>
      <c r="AG24" s="198"/>
      <c r="AH24" s="196">
        <v>0</v>
      </c>
      <c r="AI24" s="197"/>
      <c r="AJ24" s="197"/>
      <c r="AK24" s="197"/>
      <c r="AL24" s="198"/>
      <c r="AM24" s="196">
        <v>3319.7</v>
      </c>
      <c r="AN24" s="197"/>
      <c r="AO24" s="197"/>
      <c r="AP24" s="197"/>
      <c r="AQ24" s="197"/>
    </row>
    <row r="25" spans="1:43" ht="13.15" customHeight="1">
      <c r="A25" s="185"/>
      <c r="B25" s="211"/>
      <c r="C25" s="213" t="s">
        <v>94</v>
      </c>
      <c r="D25" s="173">
        <v>0</v>
      </c>
      <c r="E25" s="174"/>
      <c r="F25" s="174"/>
      <c r="G25" s="174"/>
      <c r="H25" s="175"/>
      <c r="I25" s="173">
        <v>1082.3000000000002</v>
      </c>
      <c r="J25" s="174"/>
      <c r="K25" s="174"/>
      <c r="L25" s="174"/>
      <c r="M25" s="175"/>
      <c r="N25" s="173">
        <v>0</v>
      </c>
      <c r="O25" s="174"/>
      <c r="P25" s="174"/>
      <c r="Q25" s="174"/>
      <c r="R25" s="175"/>
      <c r="S25" s="173">
        <v>1082.3000000000002</v>
      </c>
      <c r="T25" s="174"/>
      <c r="U25" s="174"/>
      <c r="V25" s="174"/>
      <c r="W25" s="175"/>
      <c r="X25" s="173">
        <v>0</v>
      </c>
      <c r="Y25" s="174"/>
      <c r="Z25" s="174"/>
      <c r="AA25" s="174"/>
      <c r="AB25" s="175"/>
      <c r="AC25" s="188">
        <v>1082.3</v>
      </c>
      <c r="AD25" s="189"/>
      <c r="AE25" s="189"/>
      <c r="AF25" s="189"/>
      <c r="AG25" s="190"/>
      <c r="AH25" s="188">
        <v>0</v>
      </c>
      <c r="AI25" s="189"/>
      <c r="AJ25" s="189"/>
      <c r="AK25" s="189"/>
      <c r="AL25" s="190"/>
      <c r="AM25" s="188">
        <v>1082.3</v>
      </c>
      <c r="AN25" s="189"/>
      <c r="AO25" s="189"/>
      <c r="AP25" s="189"/>
      <c r="AQ25" s="189"/>
    </row>
    <row r="26" spans="1:43">
      <c r="A26" s="185"/>
      <c r="B26" s="211"/>
      <c r="C26" s="212" t="s">
        <v>85</v>
      </c>
      <c r="D26" s="193">
        <v>958103.06</v>
      </c>
      <c r="E26" s="194"/>
      <c r="F26" s="194"/>
      <c r="G26" s="194"/>
      <c r="H26" s="195"/>
      <c r="I26" s="193">
        <v>74536.460000000006</v>
      </c>
      <c r="J26" s="194"/>
      <c r="K26" s="194"/>
      <c r="L26" s="194"/>
      <c r="M26" s="195"/>
      <c r="N26" s="193">
        <v>6855.09</v>
      </c>
      <c r="O26" s="194"/>
      <c r="P26" s="194"/>
      <c r="Q26" s="194"/>
      <c r="R26" s="195"/>
      <c r="S26" s="193">
        <v>67681.37000000001</v>
      </c>
      <c r="T26" s="194"/>
      <c r="U26" s="194"/>
      <c r="V26" s="194"/>
      <c r="W26" s="195"/>
      <c r="X26" s="193">
        <v>956651.48</v>
      </c>
      <c r="Y26" s="194"/>
      <c r="Z26" s="194"/>
      <c r="AA26" s="194"/>
      <c r="AB26" s="195"/>
      <c r="AC26" s="196">
        <v>74414.609999999986</v>
      </c>
      <c r="AD26" s="197"/>
      <c r="AE26" s="197"/>
      <c r="AF26" s="197"/>
      <c r="AG26" s="198"/>
      <c r="AH26" s="196">
        <v>6615.24</v>
      </c>
      <c r="AI26" s="197"/>
      <c r="AJ26" s="197"/>
      <c r="AK26" s="197"/>
      <c r="AL26" s="198"/>
      <c r="AM26" s="196">
        <v>67799.37</v>
      </c>
      <c r="AN26" s="197"/>
      <c r="AO26" s="197"/>
      <c r="AP26" s="197"/>
      <c r="AQ26" s="197"/>
    </row>
    <row r="27" spans="1:43" ht="13.15" customHeight="1">
      <c r="A27" s="159" t="s">
        <v>95</v>
      </c>
      <c r="B27" s="159"/>
      <c r="C27" s="156"/>
      <c r="D27" s="214">
        <f t="shared" ref="D27:AM27" si="1">SUM(D12:D26)</f>
        <v>1508538.7600000002</v>
      </c>
      <c r="E27" s="215"/>
      <c r="F27" s="215"/>
      <c r="G27" s="215"/>
      <c r="H27" s="216"/>
      <c r="I27" s="214">
        <f t="shared" si="1"/>
        <v>209495.81</v>
      </c>
      <c r="J27" s="215"/>
      <c r="K27" s="215"/>
      <c r="L27" s="215"/>
      <c r="M27" s="216"/>
      <c r="N27" s="214">
        <f t="shared" si="1"/>
        <v>14486.62</v>
      </c>
      <c r="O27" s="215"/>
      <c r="P27" s="215"/>
      <c r="Q27" s="215"/>
      <c r="R27" s="216"/>
      <c r="S27" s="214">
        <f t="shared" si="1"/>
        <v>195009.19</v>
      </c>
      <c r="T27" s="215"/>
      <c r="U27" s="215"/>
      <c r="V27" s="215"/>
      <c r="W27" s="216"/>
      <c r="X27" s="214">
        <f t="shared" si="1"/>
        <v>1511082.15</v>
      </c>
      <c r="Y27" s="215"/>
      <c r="Z27" s="215"/>
      <c r="AA27" s="215"/>
      <c r="AB27" s="216"/>
      <c r="AC27" s="217">
        <f t="shared" si="1"/>
        <v>209298.44999999998</v>
      </c>
      <c r="AD27" s="218"/>
      <c r="AE27" s="218"/>
      <c r="AF27" s="218"/>
      <c r="AG27" s="219"/>
      <c r="AH27" s="217">
        <f t="shared" si="1"/>
        <v>14171.26</v>
      </c>
      <c r="AI27" s="218"/>
      <c r="AJ27" s="218"/>
      <c r="AK27" s="218"/>
      <c r="AL27" s="219"/>
      <c r="AM27" s="217">
        <f t="shared" si="1"/>
        <v>195127.19</v>
      </c>
      <c r="AN27" s="218"/>
      <c r="AO27" s="218"/>
      <c r="AP27" s="218"/>
      <c r="AQ27" s="218"/>
    </row>
    <row r="28" spans="1:43" ht="13.5" customHeight="1">
      <c r="A28" s="185" t="s">
        <v>96</v>
      </c>
      <c r="B28" s="220" t="s">
        <v>85</v>
      </c>
      <c r="C28" s="221"/>
      <c r="D28" s="193">
        <v>283720.14</v>
      </c>
      <c r="E28" s="194"/>
      <c r="F28" s="194"/>
      <c r="G28" s="194"/>
      <c r="H28" s="195"/>
      <c r="I28" s="193">
        <v>22255.77</v>
      </c>
      <c r="J28" s="194"/>
      <c r="K28" s="194"/>
      <c r="L28" s="194"/>
      <c r="M28" s="195"/>
      <c r="N28" s="193">
        <v>1543.45</v>
      </c>
      <c r="O28" s="194"/>
      <c r="P28" s="194"/>
      <c r="Q28" s="194"/>
      <c r="R28" s="195"/>
      <c r="S28" s="193">
        <v>20712.32</v>
      </c>
      <c r="T28" s="194"/>
      <c r="U28" s="194"/>
      <c r="V28" s="194"/>
      <c r="W28" s="195"/>
      <c r="X28" s="193">
        <v>283467.45</v>
      </c>
      <c r="Y28" s="194"/>
      <c r="Z28" s="194"/>
      <c r="AA28" s="194"/>
      <c r="AB28" s="195"/>
      <c r="AC28" s="196">
        <v>18808.73</v>
      </c>
      <c r="AD28" s="197"/>
      <c r="AE28" s="197"/>
      <c r="AF28" s="197"/>
      <c r="AG28" s="198"/>
      <c r="AH28" s="196">
        <v>1783.3</v>
      </c>
      <c r="AI28" s="197"/>
      <c r="AJ28" s="197"/>
      <c r="AK28" s="197"/>
      <c r="AL28" s="198"/>
      <c r="AM28" s="196">
        <v>17025.43</v>
      </c>
      <c r="AN28" s="197"/>
      <c r="AO28" s="197"/>
      <c r="AP28" s="197"/>
      <c r="AQ28" s="197"/>
    </row>
    <row r="29" spans="1:43" ht="15.75" customHeight="1">
      <c r="A29" s="185"/>
      <c r="B29" s="222" t="s">
        <v>97</v>
      </c>
      <c r="C29" s="94"/>
      <c r="D29" s="173">
        <v>26695.74</v>
      </c>
      <c r="E29" s="174"/>
      <c r="F29" s="174"/>
      <c r="G29" s="174"/>
      <c r="H29" s="175"/>
      <c r="I29" s="173">
        <v>0</v>
      </c>
      <c r="J29" s="174"/>
      <c r="K29" s="174"/>
      <c r="L29" s="174"/>
      <c r="M29" s="175"/>
      <c r="N29" s="173">
        <v>0</v>
      </c>
      <c r="O29" s="174"/>
      <c r="P29" s="174"/>
      <c r="Q29" s="174"/>
      <c r="R29" s="175"/>
      <c r="S29" s="173">
        <v>0</v>
      </c>
      <c r="T29" s="174"/>
      <c r="U29" s="174"/>
      <c r="V29" s="174"/>
      <c r="W29" s="175"/>
      <c r="X29" s="173">
        <v>26695.74</v>
      </c>
      <c r="Y29" s="174"/>
      <c r="Z29" s="174"/>
      <c r="AA29" s="174"/>
      <c r="AB29" s="175"/>
      <c r="AC29" s="188">
        <v>0</v>
      </c>
      <c r="AD29" s="189"/>
      <c r="AE29" s="189"/>
      <c r="AF29" s="189"/>
      <c r="AG29" s="190"/>
      <c r="AH29" s="188">
        <v>0</v>
      </c>
      <c r="AI29" s="189"/>
      <c r="AJ29" s="189"/>
      <c r="AK29" s="189"/>
      <c r="AL29" s="190"/>
      <c r="AM29" s="188">
        <v>0</v>
      </c>
      <c r="AN29" s="189"/>
      <c r="AO29" s="189"/>
      <c r="AP29" s="189"/>
      <c r="AQ29" s="189"/>
    </row>
    <row r="30" spans="1:43" ht="13.5" customHeight="1">
      <c r="A30" s="185"/>
      <c r="B30" s="220" t="s">
        <v>98</v>
      </c>
      <c r="C30" s="221"/>
      <c r="D30" s="193">
        <v>2631</v>
      </c>
      <c r="E30" s="194"/>
      <c r="F30" s="194"/>
      <c r="G30" s="194"/>
      <c r="H30" s="195"/>
      <c r="I30" s="193">
        <v>0</v>
      </c>
      <c r="J30" s="194"/>
      <c r="K30" s="194"/>
      <c r="L30" s="194"/>
      <c r="M30" s="195"/>
      <c r="N30" s="193">
        <v>0</v>
      </c>
      <c r="O30" s="194"/>
      <c r="P30" s="194"/>
      <c r="Q30" s="194"/>
      <c r="R30" s="195"/>
      <c r="S30" s="193">
        <v>0</v>
      </c>
      <c r="T30" s="194"/>
      <c r="U30" s="194"/>
      <c r="V30" s="194"/>
      <c r="W30" s="195"/>
      <c r="X30" s="193">
        <v>2631</v>
      </c>
      <c r="Y30" s="194"/>
      <c r="Z30" s="194"/>
      <c r="AA30" s="194"/>
      <c r="AB30" s="195"/>
      <c r="AC30" s="196">
        <v>0</v>
      </c>
      <c r="AD30" s="197"/>
      <c r="AE30" s="197"/>
      <c r="AF30" s="197"/>
      <c r="AG30" s="198"/>
      <c r="AH30" s="196">
        <v>0</v>
      </c>
      <c r="AI30" s="197"/>
      <c r="AJ30" s="197"/>
      <c r="AK30" s="197"/>
      <c r="AL30" s="198"/>
      <c r="AM30" s="196">
        <v>0</v>
      </c>
      <c r="AN30" s="197"/>
      <c r="AO30" s="197"/>
      <c r="AP30" s="197"/>
      <c r="AQ30" s="197"/>
    </row>
    <row r="31" spans="1:43" ht="13.5" customHeight="1">
      <c r="A31" s="185"/>
      <c r="B31" s="223" t="s">
        <v>99</v>
      </c>
      <c r="C31" s="224"/>
      <c r="D31" s="173">
        <v>41781.379999999997</v>
      </c>
      <c r="E31" s="174"/>
      <c r="F31" s="174"/>
      <c r="G31" s="174"/>
      <c r="H31" s="175"/>
      <c r="I31" s="173">
        <v>0</v>
      </c>
      <c r="J31" s="174"/>
      <c r="K31" s="174"/>
      <c r="L31" s="174"/>
      <c r="M31" s="175"/>
      <c r="N31" s="173">
        <v>0</v>
      </c>
      <c r="O31" s="174"/>
      <c r="P31" s="174"/>
      <c r="Q31" s="174"/>
      <c r="R31" s="175"/>
      <c r="S31" s="173">
        <v>0</v>
      </c>
      <c r="T31" s="174"/>
      <c r="U31" s="174"/>
      <c r="V31" s="174"/>
      <c r="W31" s="175"/>
      <c r="X31" s="173">
        <v>41792.97</v>
      </c>
      <c r="Y31" s="174"/>
      <c r="Z31" s="174"/>
      <c r="AA31" s="174"/>
      <c r="AB31" s="175"/>
      <c r="AC31" s="188">
        <v>0</v>
      </c>
      <c r="AD31" s="189"/>
      <c r="AE31" s="189"/>
      <c r="AF31" s="189"/>
      <c r="AG31" s="190"/>
      <c r="AH31" s="188">
        <v>0</v>
      </c>
      <c r="AI31" s="189"/>
      <c r="AJ31" s="189"/>
      <c r="AK31" s="189"/>
      <c r="AL31" s="190"/>
      <c r="AM31" s="188">
        <v>0</v>
      </c>
      <c r="AN31" s="189"/>
      <c r="AO31" s="189"/>
      <c r="AP31" s="189"/>
      <c r="AQ31" s="189"/>
    </row>
    <row r="32" spans="1:43" ht="13.5" customHeight="1">
      <c r="A32" s="185"/>
      <c r="B32" s="225" t="s">
        <v>100</v>
      </c>
      <c r="C32" s="116"/>
      <c r="D32" s="193">
        <v>20273.45</v>
      </c>
      <c r="E32" s="194"/>
      <c r="F32" s="194"/>
      <c r="G32" s="194"/>
      <c r="H32" s="195"/>
      <c r="I32" s="193">
        <v>0</v>
      </c>
      <c r="J32" s="194"/>
      <c r="K32" s="194"/>
      <c r="L32" s="194"/>
      <c r="M32" s="195"/>
      <c r="N32" s="193">
        <v>0</v>
      </c>
      <c r="O32" s="194"/>
      <c r="P32" s="194"/>
      <c r="Q32" s="194"/>
      <c r="R32" s="195"/>
      <c r="S32" s="193">
        <v>0</v>
      </c>
      <c r="T32" s="194"/>
      <c r="U32" s="194"/>
      <c r="V32" s="194"/>
      <c r="W32" s="195"/>
      <c r="X32" s="193">
        <v>20273.45</v>
      </c>
      <c r="Y32" s="194"/>
      <c r="Z32" s="194"/>
      <c r="AA32" s="194"/>
      <c r="AB32" s="195"/>
      <c r="AC32" s="196">
        <v>0</v>
      </c>
      <c r="AD32" s="197"/>
      <c r="AE32" s="197"/>
      <c r="AF32" s="197"/>
      <c r="AG32" s="198"/>
      <c r="AH32" s="196">
        <v>0</v>
      </c>
      <c r="AI32" s="197"/>
      <c r="AJ32" s="197"/>
      <c r="AK32" s="197"/>
      <c r="AL32" s="198"/>
      <c r="AM32" s="196">
        <v>0</v>
      </c>
      <c r="AN32" s="197"/>
      <c r="AO32" s="197"/>
      <c r="AP32" s="197"/>
      <c r="AQ32" s="197"/>
    </row>
    <row r="33" spans="1:43" ht="13.5" customHeight="1">
      <c r="A33" s="226" t="s">
        <v>95</v>
      </c>
      <c r="B33" s="226"/>
      <c r="C33" s="227"/>
      <c r="D33" s="217">
        <f t="shared" ref="D33:AM33" si="2">SUM(D28:D32)</f>
        <v>375101.71</v>
      </c>
      <c r="E33" s="218"/>
      <c r="F33" s="218"/>
      <c r="G33" s="218"/>
      <c r="H33" s="219"/>
      <c r="I33" s="217">
        <f t="shared" si="2"/>
        <v>22255.77</v>
      </c>
      <c r="J33" s="218"/>
      <c r="K33" s="218"/>
      <c r="L33" s="218"/>
      <c r="M33" s="219"/>
      <c r="N33" s="217">
        <f t="shared" si="2"/>
        <v>1543.45</v>
      </c>
      <c r="O33" s="218"/>
      <c r="P33" s="218"/>
      <c r="Q33" s="218"/>
      <c r="R33" s="219"/>
      <c r="S33" s="217">
        <f t="shared" si="2"/>
        <v>20712.32</v>
      </c>
      <c r="T33" s="218"/>
      <c r="U33" s="218"/>
      <c r="V33" s="218"/>
      <c r="W33" s="219"/>
      <c r="X33" s="217">
        <f t="shared" si="2"/>
        <v>374860.61000000004</v>
      </c>
      <c r="Y33" s="218"/>
      <c r="Z33" s="218"/>
      <c r="AA33" s="218"/>
      <c r="AB33" s="219"/>
      <c r="AC33" s="217">
        <f t="shared" si="2"/>
        <v>18808.73</v>
      </c>
      <c r="AD33" s="218"/>
      <c r="AE33" s="218"/>
      <c r="AF33" s="218"/>
      <c r="AG33" s="219"/>
      <c r="AH33" s="217">
        <f t="shared" si="2"/>
        <v>1783.3</v>
      </c>
      <c r="AI33" s="218"/>
      <c r="AJ33" s="218"/>
      <c r="AK33" s="218"/>
      <c r="AL33" s="219"/>
      <c r="AM33" s="217">
        <f t="shared" si="2"/>
        <v>17025.43</v>
      </c>
      <c r="AN33" s="218"/>
      <c r="AO33" s="218"/>
      <c r="AP33" s="218"/>
      <c r="AQ33" s="218"/>
    </row>
    <row r="34" spans="1:43">
      <c r="A34" s="112" t="s">
        <v>101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</row>
    <row r="35" spans="1:4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228"/>
      <c r="AN35" s="228"/>
      <c r="AO35" s="228"/>
      <c r="AP35" s="228"/>
      <c r="AQ35" s="228" t="s">
        <v>102</v>
      </c>
    </row>
    <row r="38" spans="1:43" ht="21" customHeight="1">
      <c r="A38" s="4" t="s">
        <v>103</v>
      </c>
      <c r="B38" s="5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41" spans="1:43">
      <c r="A41" s="229" t="s">
        <v>104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AM41" s="230"/>
      <c r="AN41" s="230"/>
      <c r="AO41" s="230"/>
      <c r="AP41" s="230"/>
      <c r="AQ41" s="230" t="s">
        <v>105</v>
      </c>
    </row>
    <row r="42" spans="1:43">
      <c r="A42" s="156"/>
      <c r="B42" s="157"/>
      <c r="C42" s="157"/>
      <c r="D42" s="157" t="s">
        <v>106</v>
      </c>
      <c r="E42" s="157"/>
      <c r="F42" s="157"/>
      <c r="G42" s="157"/>
      <c r="H42" s="157"/>
      <c r="I42" s="157"/>
      <c r="J42" s="157"/>
      <c r="K42" s="157"/>
      <c r="L42" s="157"/>
      <c r="M42" s="157" t="s">
        <v>107</v>
      </c>
      <c r="N42" s="157"/>
      <c r="O42" s="157"/>
      <c r="P42" s="157"/>
      <c r="Q42" s="157"/>
      <c r="R42" s="157"/>
      <c r="S42" s="157"/>
      <c r="T42" s="157"/>
      <c r="U42" s="157" t="s">
        <v>108</v>
      </c>
      <c r="V42" s="157"/>
      <c r="W42" s="157"/>
      <c r="X42" s="157"/>
      <c r="Y42" s="157"/>
      <c r="Z42" s="157"/>
      <c r="AA42" s="157"/>
      <c r="AB42" s="157"/>
      <c r="AC42" s="157" t="s">
        <v>70</v>
      </c>
      <c r="AD42" s="157"/>
      <c r="AE42" s="157"/>
      <c r="AF42" s="157"/>
      <c r="AG42" s="157"/>
      <c r="AH42" s="157"/>
      <c r="AI42" s="157"/>
      <c r="AJ42" s="157"/>
      <c r="AK42" s="158" t="s">
        <v>71</v>
      </c>
      <c r="AL42" s="159"/>
      <c r="AM42" s="159"/>
      <c r="AN42" s="159"/>
      <c r="AO42" s="159"/>
      <c r="AP42" s="159"/>
      <c r="AQ42" s="159"/>
    </row>
    <row r="43" spans="1:43" ht="13.5" customHeight="1">
      <c r="A43" s="231" t="s">
        <v>109</v>
      </c>
      <c r="B43" s="231"/>
      <c r="C43" s="232"/>
      <c r="D43" s="233">
        <v>21447152</v>
      </c>
      <c r="E43" s="233"/>
      <c r="F43" s="233"/>
      <c r="G43" s="233"/>
      <c r="H43" s="233"/>
      <c r="I43" s="233"/>
      <c r="J43" s="233"/>
      <c r="K43" s="233"/>
      <c r="L43" s="233"/>
      <c r="M43" s="233">
        <v>29746665</v>
      </c>
      <c r="N43" s="233"/>
      <c r="O43" s="233"/>
      <c r="P43" s="233"/>
      <c r="Q43" s="233"/>
      <c r="R43" s="233"/>
      <c r="S43" s="233"/>
      <c r="T43" s="233"/>
      <c r="U43" s="234">
        <v>23914168</v>
      </c>
      <c r="V43" s="234"/>
      <c r="W43" s="234"/>
      <c r="X43" s="234"/>
      <c r="Y43" s="234"/>
      <c r="Z43" s="234"/>
      <c r="AA43" s="234"/>
      <c r="AB43" s="234"/>
      <c r="AC43" s="234">
        <v>23725752</v>
      </c>
      <c r="AD43" s="234"/>
      <c r="AE43" s="234"/>
      <c r="AF43" s="234"/>
      <c r="AG43" s="234"/>
      <c r="AH43" s="234"/>
      <c r="AI43" s="234"/>
      <c r="AJ43" s="234"/>
      <c r="AK43" s="233">
        <v>23754128</v>
      </c>
      <c r="AL43" s="233"/>
      <c r="AM43" s="233"/>
      <c r="AN43" s="233"/>
      <c r="AO43" s="233"/>
      <c r="AP43" s="233"/>
      <c r="AQ43" s="235"/>
    </row>
    <row r="44" spans="1:43" ht="13.5" customHeight="1">
      <c r="A44" s="236" t="s">
        <v>110</v>
      </c>
      <c r="B44" s="236"/>
      <c r="C44" s="187"/>
      <c r="D44" s="237">
        <v>20413023</v>
      </c>
      <c r="E44" s="237"/>
      <c r="F44" s="237"/>
      <c r="G44" s="237"/>
      <c r="H44" s="237"/>
      <c r="I44" s="237"/>
      <c r="J44" s="237"/>
      <c r="K44" s="237"/>
      <c r="L44" s="237"/>
      <c r="M44" s="237">
        <v>28861527</v>
      </c>
      <c r="N44" s="237"/>
      <c r="O44" s="237"/>
      <c r="P44" s="237"/>
      <c r="Q44" s="237"/>
      <c r="R44" s="237"/>
      <c r="S44" s="237"/>
      <c r="T44" s="237"/>
      <c r="U44" s="237">
        <v>22671037</v>
      </c>
      <c r="V44" s="237"/>
      <c r="W44" s="237"/>
      <c r="X44" s="237"/>
      <c r="Y44" s="237"/>
      <c r="Z44" s="237"/>
      <c r="AA44" s="237"/>
      <c r="AB44" s="237"/>
      <c r="AC44" s="237">
        <v>22818436</v>
      </c>
      <c r="AD44" s="237"/>
      <c r="AE44" s="237"/>
      <c r="AF44" s="237"/>
      <c r="AG44" s="237"/>
      <c r="AH44" s="237"/>
      <c r="AI44" s="237"/>
      <c r="AJ44" s="237"/>
      <c r="AK44" s="238">
        <v>22848433</v>
      </c>
      <c r="AL44" s="239"/>
      <c r="AM44" s="239"/>
      <c r="AN44" s="239"/>
      <c r="AO44" s="239"/>
      <c r="AP44" s="239"/>
      <c r="AQ44" s="239"/>
    </row>
    <row r="45" spans="1:43" ht="13.5" customHeight="1">
      <c r="A45" s="240" t="s">
        <v>111</v>
      </c>
      <c r="B45" s="240"/>
      <c r="C45" s="241"/>
      <c r="D45" s="242">
        <f>D43-D44</f>
        <v>1034129</v>
      </c>
      <c r="E45" s="242"/>
      <c r="F45" s="242"/>
      <c r="G45" s="242"/>
      <c r="H45" s="242"/>
      <c r="I45" s="242"/>
      <c r="J45" s="242"/>
      <c r="K45" s="242"/>
      <c r="L45" s="242"/>
      <c r="M45" s="242">
        <f>M43-M44</f>
        <v>885138</v>
      </c>
      <c r="N45" s="242"/>
      <c r="O45" s="242"/>
      <c r="P45" s="242"/>
      <c r="Q45" s="242"/>
      <c r="R45" s="242"/>
      <c r="S45" s="242"/>
      <c r="T45" s="242"/>
      <c r="U45" s="243">
        <f>U43-U44</f>
        <v>1243131</v>
      </c>
      <c r="V45" s="243"/>
      <c r="W45" s="243"/>
      <c r="X45" s="243"/>
      <c r="Y45" s="243"/>
      <c r="Z45" s="243"/>
      <c r="AA45" s="243"/>
      <c r="AB45" s="243"/>
      <c r="AC45" s="243">
        <f>AC43-AC44</f>
        <v>907316</v>
      </c>
      <c r="AD45" s="243"/>
      <c r="AE45" s="243"/>
      <c r="AF45" s="243"/>
      <c r="AG45" s="243"/>
      <c r="AH45" s="243"/>
      <c r="AI45" s="243"/>
      <c r="AJ45" s="243"/>
      <c r="AK45" s="242">
        <f>AK43-AK44</f>
        <v>905695</v>
      </c>
      <c r="AL45" s="242"/>
      <c r="AM45" s="242"/>
      <c r="AN45" s="242"/>
      <c r="AO45" s="242"/>
      <c r="AP45" s="242"/>
      <c r="AQ45" s="244"/>
    </row>
    <row r="46" spans="1:43" ht="13.5" customHeight="1">
      <c r="A46" s="236" t="s">
        <v>112</v>
      </c>
      <c r="B46" s="236"/>
      <c r="C46" s="187"/>
      <c r="D46" s="237">
        <v>239886</v>
      </c>
      <c r="E46" s="237"/>
      <c r="F46" s="237"/>
      <c r="G46" s="237"/>
      <c r="H46" s="237"/>
      <c r="I46" s="237"/>
      <c r="J46" s="237"/>
      <c r="K46" s="237"/>
      <c r="L46" s="237"/>
      <c r="M46" s="237">
        <v>88218</v>
      </c>
      <c r="N46" s="237"/>
      <c r="O46" s="237"/>
      <c r="P46" s="237"/>
      <c r="Q46" s="237"/>
      <c r="R46" s="237"/>
      <c r="S46" s="237"/>
      <c r="T46" s="237"/>
      <c r="U46" s="237">
        <v>193142</v>
      </c>
      <c r="V46" s="237"/>
      <c r="W46" s="237"/>
      <c r="X46" s="237"/>
      <c r="Y46" s="237"/>
      <c r="Z46" s="237"/>
      <c r="AA46" s="237"/>
      <c r="AB46" s="237"/>
      <c r="AC46" s="237">
        <v>134112</v>
      </c>
      <c r="AD46" s="237"/>
      <c r="AE46" s="237"/>
      <c r="AF46" s="237"/>
      <c r="AG46" s="237"/>
      <c r="AH46" s="237"/>
      <c r="AI46" s="237"/>
      <c r="AJ46" s="237"/>
      <c r="AK46" s="238">
        <v>73803</v>
      </c>
      <c r="AL46" s="239"/>
      <c r="AM46" s="239"/>
      <c r="AN46" s="239"/>
      <c r="AO46" s="239"/>
      <c r="AP46" s="239"/>
      <c r="AQ46" s="239"/>
    </row>
    <row r="47" spans="1:43" ht="13.5" customHeight="1">
      <c r="A47" s="240" t="s">
        <v>113</v>
      </c>
      <c r="B47" s="240"/>
      <c r="C47" s="241"/>
      <c r="D47" s="242">
        <f>D45-D46</f>
        <v>794243</v>
      </c>
      <c r="E47" s="242"/>
      <c r="F47" s="242"/>
      <c r="G47" s="242"/>
      <c r="H47" s="242"/>
      <c r="I47" s="242"/>
      <c r="J47" s="242"/>
      <c r="K47" s="242"/>
      <c r="L47" s="242"/>
      <c r="M47" s="242">
        <f>M45-M46</f>
        <v>796920</v>
      </c>
      <c r="N47" s="242"/>
      <c r="O47" s="242"/>
      <c r="P47" s="242"/>
      <c r="Q47" s="242"/>
      <c r="R47" s="242"/>
      <c r="S47" s="242"/>
      <c r="T47" s="242"/>
      <c r="U47" s="243">
        <f t="shared" ref="U47" si="3">U45-U46</f>
        <v>1049989</v>
      </c>
      <c r="V47" s="243"/>
      <c r="W47" s="243"/>
      <c r="X47" s="243"/>
      <c r="Y47" s="243"/>
      <c r="Z47" s="243"/>
      <c r="AA47" s="243"/>
      <c r="AB47" s="243"/>
      <c r="AC47" s="243">
        <f t="shared" ref="AC47" si="4">AC45-AC46</f>
        <v>773204</v>
      </c>
      <c r="AD47" s="243"/>
      <c r="AE47" s="243"/>
      <c r="AF47" s="243"/>
      <c r="AG47" s="243"/>
      <c r="AH47" s="243"/>
      <c r="AI47" s="243"/>
      <c r="AJ47" s="243"/>
      <c r="AK47" s="242">
        <f t="shared" ref="AK47" si="5">AK45-AK46</f>
        <v>831892</v>
      </c>
      <c r="AL47" s="242"/>
      <c r="AM47" s="242"/>
      <c r="AN47" s="242"/>
      <c r="AO47" s="242"/>
      <c r="AP47" s="242"/>
      <c r="AQ47" s="244"/>
    </row>
    <row r="48" spans="1:43" ht="13.5" customHeight="1">
      <c r="A48" s="236" t="s">
        <v>114</v>
      </c>
      <c r="B48" s="236"/>
      <c r="C48" s="187"/>
      <c r="D48" s="237">
        <v>-40331</v>
      </c>
      <c r="E48" s="237"/>
      <c r="F48" s="237"/>
      <c r="G48" s="237"/>
      <c r="H48" s="237"/>
      <c r="I48" s="237"/>
      <c r="J48" s="237"/>
      <c r="K48" s="237"/>
      <c r="L48" s="237"/>
      <c r="M48" s="237">
        <v>2677</v>
      </c>
      <c r="N48" s="237"/>
      <c r="O48" s="237"/>
      <c r="P48" s="237"/>
      <c r="Q48" s="237"/>
      <c r="R48" s="237"/>
      <c r="S48" s="237"/>
      <c r="T48" s="237"/>
      <c r="U48" s="237">
        <v>253069</v>
      </c>
      <c r="V48" s="237"/>
      <c r="W48" s="237"/>
      <c r="X48" s="237"/>
      <c r="Y48" s="237"/>
      <c r="Z48" s="237"/>
      <c r="AA48" s="237"/>
      <c r="AB48" s="237"/>
      <c r="AC48" s="237">
        <v>-276785</v>
      </c>
      <c r="AD48" s="237"/>
      <c r="AE48" s="237"/>
      <c r="AF48" s="237"/>
      <c r="AG48" s="237"/>
      <c r="AH48" s="237"/>
      <c r="AI48" s="237"/>
      <c r="AJ48" s="237"/>
      <c r="AK48" s="238">
        <v>58688</v>
      </c>
      <c r="AL48" s="239"/>
      <c r="AM48" s="239"/>
      <c r="AN48" s="239"/>
      <c r="AO48" s="239"/>
      <c r="AP48" s="239"/>
      <c r="AQ48" s="239"/>
    </row>
    <row r="49" spans="1:43" ht="13.5" customHeight="1">
      <c r="A49" s="240" t="s">
        <v>115</v>
      </c>
      <c r="B49" s="240"/>
      <c r="C49" s="241"/>
      <c r="D49" s="242">
        <v>7099</v>
      </c>
      <c r="E49" s="242"/>
      <c r="F49" s="242"/>
      <c r="G49" s="242"/>
      <c r="H49" s="242"/>
      <c r="I49" s="242"/>
      <c r="J49" s="242"/>
      <c r="K49" s="242"/>
      <c r="L49" s="242"/>
      <c r="M49" s="242">
        <v>10308</v>
      </c>
      <c r="N49" s="242"/>
      <c r="O49" s="242"/>
      <c r="P49" s="242"/>
      <c r="Q49" s="242"/>
      <c r="R49" s="242"/>
      <c r="S49" s="242"/>
      <c r="T49" s="242"/>
      <c r="U49" s="243">
        <v>10307</v>
      </c>
      <c r="V49" s="243"/>
      <c r="W49" s="243"/>
      <c r="X49" s="243"/>
      <c r="Y49" s="243"/>
      <c r="Z49" s="243"/>
      <c r="AA49" s="243"/>
      <c r="AB49" s="243"/>
      <c r="AC49" s="243">
        <v>9276</v>
      </c>
      <c r="AD49" s="243"/>
      <c r="AE49" s="243"/>
      <c r="AF49" s="243"/>
      <c r="AG49" s="243"/>
      <c r="AH49" s="243"/>
      <c r="AI49" s="243"/>
      <c r="AJ49" s="243"/>
      <c r="AK49" s="242">
        <v>396342</v>
      </c>
      <c r="AL49" s="242"/>
      <c r="AM49" s="242"/>
      <c r="AN49" s="242"/>
      <c r="AO49" s="242"/>
      <c r="AP49" s="242"/>
      <c r="AQ49" s="244"/>
    </row>
    <row r="50" spans="1:43" ht="13.5" customHeight="1">
      <c r="A50" s="236" t="s">
        <v>116</v>
      </c>
      <c r="B50" s="236"/>
      <c r="C50" s="187"/>
      <c r="D50" s="237">
        <v>417458</v>
      </c>
      <c r="E50" s="237"/>
      <c r="F50" s="237"/>
      <c r="G50" s="237"/>
      <c r="H50" s="237"/>
      <c r="I50" s="237"/>
      <c r="J50" s="237"/>
      <c r="K50" s="237"/>
      <c r="L50" s="237"/>
      <c r="M50" s="237">
        <v>397492</v>
      </c>
      <c r="N50" s="237"/>
      <c r="O50" s="237"/>
      <c r="P50" s="237"/>
      <c r="Q50" s="237"/>
      <c r="R50" s="237"/>
      <c r="S50" s="237"/>
      <c r="T50" s="237"/>
      <c r="U50" s="237">
        <v>398312</v>
      </c>
      <c r="V50" s="237"/>
      <c r="W50" s="237"/>
      <c r="X50" s="237"/>
      <c r="Y50" s="237"/>
      <c r="Z50" s="237"/>
      <c r="AA50" s="237"/>
      <c r="AB50" s="237"/>
      <c r="AC50" s="237">
        <v>526358</v>
      </c>
      <c r="AD50" s="237"/>
      <c r="AE50" s="237"/>
      <c r="AF50" s="237"/>
      <c r="AG50" s="237"/>
      <c r="AH50" s="237"/>
      <c r="AI50" s="237"/>
      <c r="AJ50" s="237"/>
      <c r="AK50" s="238">
        <v>0</v>
      </c>
      <c r="AL50" s="239"/>
      <c r="AM50" s="239"/>
      <c r="AN50" s="239"/>
      <c r="AO50" s="239"/>
      <c r="AP50" s="239"/>
      <c r="AQ50" s="239"/>
    </row>
    <row r="51" spans="1:43" ht="13.5" customHeight="1">
      <c r="A51" s="240" t="s">
        <v>117</v>
      </c>
      <c r="B51" s="240"/>
      <c r="C51" s="241"/>
      <c r="D51" s="242">
        <v>0</v>
      </c>
      <c r="E51" s="242"/>
      <c r="F51" s="242"/>
      <c r="G51" s="242"/>
      <c r="H51" s="242"/>
      <c r="I51" s="242"/>
      <c r="J51" s="242"/>
      <c r="K51" s="242"/>
      <c r="L51" s="242"/>
      <c r="M51" s="242">
        <v>0</v>
      </c>
      <c r="N51" s="242"/>
      <c r="O51" s="242"/>
      <c r="P51" s="242"/>
      <c r="Q51" s="242"/>
      <c r="R51" s="242"/>
      <c r="S51" s="242"/>
      <c r="T51" s="242"/>
      <c r="U51" s="243">
        <v>0</v>
      </c>
      <c r="V51" s="243"/>
      <c r="W51" s="243"/>
      <c r="X51" s="243"/>
      <c r="Y51" s="243"/>
      <c r="Z51" s="243"/>
      <c r="AA51" s="243"/>
      <c r="AB51" s="243"/>
      <c r="AC51" s="243">
        <v>0</v>
      </c>
      <c r="AD51" s="243"/>
      <c r="AE51" s="243"/>
      <c r="AF51" s="243"/>
      <c r="AG51" s="243"/>
      <c r="AH51" s="243"/>
      <c r="AI51" s="243"/>
      <c r="AJ51" s="243"/>
      <c r="AK51" s="242">
        <v>0</v>
      </c>
      <c r="AL51" s="242"/>
      <c r="AM51" s="242"/>
      <c r="AN51" s="242"/>
      <c r="AO51" s="242"/>
      <c r="AP51" s="242"/>
      <c r="AQ51" s="244"/>
    </row>
    <row r="52" spans="1:43" ht="13.5" customHeight="1">
      <c r="A52" s="245" t="s">
        <v>118</v>
      </c>
      <c r="B52" s="245"/>
      <c r="C52" s="246"/>
      <c r="D52" s="247">
        <f>D48+D49+D50-D51</f>
        <v>384226</v>
      </c>
      <c r="E52" s="247"/>
      <c r="F52" s="247"/>
      <c r="G52" s="247"/>
      <c r="H52" s="247"/>
      <c r="I52" s="247"/>
      <c r="J52" s="247"/>
      <c r="K52" s="247"/>
      <c r="L52" s="247"/>
      <c r="M52" s="247">
        <f>M48+M49+M50-M51</f>
        <v>410477</v>
      </c>
      <c r="N52" s="247"/>
      <c r="O52" s="247"/>
      <c r="P52" s="247"/>
      <c r="Q52" s="247"/>
      <c r="R52" s="247"/>
      <c r="S52" s="247"/>
      <c r="T52" s="247"/>
      <c r="U52" s="247">
        <f t="shared" ref="U52" si="6">U48+U49+U50-U51</f>
        <v>661688</v>
      </c>
      <c r="V52" s="247"/>
      <c r="W52" s="247"/>
      <c r="X52" s="247"/>
      <c r="Y52" s="247"/>
      <c r="Z52" s="247"/>
      <c r="AA52" s="247"/>
      <c r="AB52" s="247"/>
      <c r="AC52" s="247">
        <f t="shared" ref="AC52" si="7">AC48+AC49+AC50-AC51</f>
        <v>258849</v>
      </c>
      <c r="AD52" s="247"/>
      <c r="AE52" s="247"/>
      <c r="AF52" s="247"/>
      <c r="AG52" s="247"/>
      <c r="AH52" s="247"/>
      <c r="AI52" s="247"/>
      <c r="AJ52" s="247"/>
      <c r="AK52" s="248">
        <f t="shared" ref="AK52" si="8">AK48+AK49+AK50-AK51</f>
        <v>455030</v>
      </c>
      <c r="AL52" s="249"/>
      <c r="AM52" s="249"/>
      <c r="AN52" s="249"/>
      <c r="AO52" s="249"/>
      <c r="AP52" s="249"/>
      <c r="AQ52" s="249"/>
    </row>
    <row r="53" spans="1:43">
      <c r="B53" s="112"/>
      <c r="C53" s="112"/>
      <c r="D53" s="112"/>
      <c r="E53" s="112"/>
      <c r="F53" s="112"/>
      <c r="G53" s="112"/>
      <c r="H53" s="112"/>
      <c r="M53" s="250"/>
      <c r="N53" s="112"/>
      <c r="O53" s="112"/>
      <c r="P53" s="112"/>
      <c r="Q53" s="112"/>
      <c r="R53" s="112"/>
      <c r="X53" s="112"/>
      <c r="Y53" s="112"/>
      <c r="Z53" s="112"/>
      <c r="AA53" s="112"/>
      <c r="AB53" s="112"/>
      <c r="AH53" s="112"/>
      <c r="AI53" s="112"/>
      <c r="AJ53" s="112"/>
      <c r="AK53" s="112"/>
      <c r="AL53" s="112"/>
    </row>
    <row r="54" spans="1:43">
      <c r="A54" s="229" t="s">
        <v>119</v>
      </c>
      <c r="B54" s="112"/>
      <c r="C54" s="112"/>
      <c r="D54" s="112"/>
      <c r="E54" s="112"/>
      <c r="F54" s="112"/>
      <c r="G54" s="112"/>
      <c r="H54" s="112"/>
      <c r="M54" s="250"/>
      <c r="N54" s="112"/>
      <c r="O54" s="112"/>
      <c r="P54" s="112"/>
      <c r="Q54" s="112"/>
      <c r="R54" s="112"/>
      <c r="AC54" s="251"/>
      <c r="AD54" s="251"/>
      <c r="AE54" s="251"/>
      <c r="AF54" s="251"/>
      <c r="AG54" s="251"/>
      <c r="AM54" s="252"/>
      <c r="AN54" s="252"/>
      <c r="AO54" s="252"/>
      <c r="AP54" s="252"/>
      <c r="AQ54" s="252"/>
    </row>
    <row r="55" spans="1:43">
      <c r="A55" s="168"/>
      <c r="B55" s="169"/>
      <c r="C55" s="169"/>
      <c r="D55" s="157" t="s">
        <v>106</v>
      </c>
      <c r="E55" s="157"/>
      <c r="F55" s="157"/>
      <c r="G55" s="157"/>
      <c r="H55" s="157"/>
      <c r="I55" s="157"/>
      <c r="J55" s="157"/>
      <c r="K55" s="157"/>
      <c r="L55" s="157"/>
      <c r="M55" s="157" t="s">
        <v>107</v>
      </c>
      <c r="N55" s="157"/>
      <c r="O55" s="157"/>
      <c r="P55" s="157"/>
      <c r="Q55" s="157"/>
      <c r="R55" s="157"/>
      <c r="S55" s="157"/>
      <c r="T55" s="157"/>
      <c r="U55" s="157" t="s">
        <v>108</v>
      </c>
      <c r="V55" s="157"/>
      <c r="W55" s="157"/>
      <c r="X55" s="157"/>
      <c r="Y55" s="157"/>
      <c r="Z55" s="157"/>
      <c r="AA55" s="157"/>
      <c r="AB55" s="157"/>
      <c r="AC55" s="157" t="s">
        <v>70</v>
      </c>
      <c r="AD55" s="157"/>
      <c r="AE55" s="157"/>
      <c r="AF55" s="157"/>
      <c r="AG55" s="157"/>
      <c r="AH55" s="157"/>
      <c r="AI55" s="157"/>
      <c r="AJ55" s="157"/>
      <c r="AK55" s="157" t="s">
        <v>71</v>
      </c>
      <c r="AL55" s="157"/>
      <c r="AM55" s="157"/>
      <c r="AN55" s="157"/>
      <c r="AO55" s="157"/>
      <c r="AP55" s="157"/>
      <c r="AQ55" s="158"/>
    </row>
    <row r="56" spans="1:43" ht="13.5" customHeight="1">
      <c r="A56" s="232" t="s">
        <v>120</v>
      </c>
      <c r="B56" s="253"/>
      <c r="C56" s="253"/>
      <c r="D56" s="233">
        <v>12538857</v>
      </c>
      <c r="E56" s="233"/>
      <c r="F56" s="233"/>
      <c r="G56" s="233"/>
      <c r="H56" s="233"/>
      <c r="I56" s="233"/>
      <c r="J56" s="233"/>
      <c r="K56" s="233"/>
      <c r="L56" s="233"/>
      <c r="M56" s="233">
        <v>12982217</v>
      </c>
      <c r="N56" s="233"/>
      <c r="O56" s="233"/>
      <c r="P56" s="233"/>
      <c r="Q56" s="233"/>
      <c r="R56" s="233"/>
      <c r="S56" s="233"/>
      <c r="T56" s="233"/>
      <c r="U56" s="234">
        <v>13369240</v>
      </c>
      <c r="V56" s="234"/>
      <c r="W56" s="234"/>
      <c r="X56" s="234"/>
      <c r="Y56" s="234"/>
      <c r="Z56" s="234"/>
      <c r="AA56" s="234"/>
      <c r="AB56" s="234"/>
      <c r="AC56" s="234">
        <v>13112427</v>
      </c>
      <c r="AD56" s="234"/>
      <c r="AE56" s="234"/>
      <c r="AF56" s="234"/>
      <c r="AG56" s="234"/>
      <c r="AH56" s="234"/>
      <c r="AI56" s="234"/>
      <c r="AJ56" s="234"/>
      <c r="AK56" s="233">
        <v>13293332</v>
      </c>
      <c r="AL56" s="233"/>
      <c r="AM56" s="233"/>
      <c r="AN56" s="233"/>
      <c r="AO56" s="233"/>
      <c r="AP56" s="233"/>
      <c r="AQ56" s="235"/>
    </row>
    <row r="57" spans="1:43" ht="13.5" customHeight="1">
      <c r="A57" s="187" t="s">
        <v>121</v>
      </c>
      <c r="B57" s="254"/>
      <c r="C57" s="254"/>
      <c r="D57" s="237">
        <v>5525144</v>
      </c>
      <c r="E57" s="237"/>
      <c r="F57" s="237"/>
      <c r="G57" s="237"/>
      <c r="H57" s="237"/>
      <c r="I57" s="237"/>
      <c r="J57" s="237"/>
      <c r="K57" s="237"/>
      <c r="L57" s="237"/>
      <c r="M57" s="237">
        <v>5789264</v>
      </c>
      <c r="N57" s="237"/>
      <c r="O57" s="237"/>
      <c r="P57" s="237"/>
      <c r="Q57" s="237"/>
      <c r="R57" s="237"/>
      <c r="S57" s="237"/>
      <c r="T57" s="237"/>
      <c r="U57" s="237">
        <v>5575243</v>
      </c>
      <c r="V57" s="237"/>
      <c r="W57" s="237"/>
      <c r="X57" s="237"/>
      <c r="Y57" s="237"/>
      <c r="Z57" s="237"/>
      <c r="AA57" s="237"/>
      <c r="AB57" s="237"/>
      <c r="AC57" s="237">
        <v>5898861</v>
      </c>
      <c r="AD57" s="237"/>
      <c r="AE57" s="237"/>
      <c r="AF57" s="237"/>
      <c r="AG57" s="237"/>
      <c r="AH57" s="237"/>
      <c r="AI57" s="237"/>
      <c r="AJ57" s="237"/>
      <c r="AK57" s="237">
        <v>5897282</v>
      </c>
      <c r="AL57" s="237"/>
      <c r="AM57" s="237"/>
      <c r="AN57" s="237"/>
      <c r="AO57" s="237"/>
      <c r="AP57" s="237"/>
      <c r="AQ57" s="238"/>
    </row>
    <row r="58" spans="1:43" ht="13.5" customHeight="1">
      <c r="A58" s="241" t="s">
        <v>122</v>
      </c>
      <c r="B58" s="255"/>
      <c r="C58" s="255"/>
      <c r="D58" s="242">
        <v>10162225</v>
      </c>
      <c r="E58" s="242"/>
      <c r="F58" s="242"/>
      <c r="G58" s="242"/>
      <c r="H58" s="242"/>
      <c r="I58" s="242"/>
      <c r="J58" s="242"/>
      <c r="K58" s="242"/>
      <c r="L58" s="242"/>
      <c r="M58" s="242">
        <v>10602451</v>
      </c>
      <c r="N58" s="242"/>
      <c r="O58" s="242"/>
      <c r="P58" s="242"/>
      <c r="Q58" s="242"/>
      <c r="R58" s="242"/>
      <c r="S58" s="242"/>
      <c r="T58" s="242"/>
      <c r="U58" s="243">
        <v>11029582</v>
      </c>
      <c r="V58" s="243"/>
      <c r="W58" s="243"/>
      <c r="X58" s="243"/>
      <c r="Y58" s="243"/>
      <c r="Z58" s="243"/>
      <c r="AA58" s="243"/>
      <c r="AB58" s="243"/>
      <c r="AC58" s="243">
        <v>11255073</v>
      </c>
      <c r="AD58" s="243"/>
      <c r="AE58" s="243"/>
      <c r="AF58" s="243"/>
      <c r="AG58" s="243"/>
      <c r="AH58" s="243"/>
      <c r="AI58" s="243"/>
      <c r="AJ58" s="243"/>
      <c r="AK58" s="242">
        <v>11591422</v>
      </c>
      <c r="AL58" s="242"/>
      <c r="AM58" s="242"/>
      <c r="AN58" s="242"/>
      <c r="AO58" s="242"/>
      <c r="AP58" s="242"/>
      <c r="AQ58" s="244"/>
    </row>
    <row r="59" spans="1:43" ht="13.5" customHeight="1">
      <c r="A59" s="187" t="s">
        <v>123</v>
      </c>
      <c r="B59" s="254"/>
      <c r="C59" s="254"/>
      <c r="D59" s="256">
        <v>0.55400000000000005</v>
      </c>
      <c r="E59" s="256"/>
      <c r="F59" s="256"/>
      <c r="G59" s="256"/>
      <c r="H59" s="256"/>
      <c r="I59" s="256"/>
      <c r="J59" s="256"/>
      <c r="K59" s="256"/>
      <c r="L59" s="256"/>
      <c r="M59" s="256">
        <v>0.54700000000000004</v>
      </c>
      <c r="N59" s="256"/>
      <c r="O59" s="256"/>
      <c r="P59" s="256"/>
      <c r="Q59" s="256"/>
      <c r="R59" s="256"/>
      <c r="S59" s="256"/>
      <c r="T59" s="256"/>
      <c r="U59" s="256">
        <v>0.53200000000000003</v>
      </c>
      <c r="V59" s="256"/>
      <c r="W59" s="256"/>
      <c r="X59" s="256"/>
      <c r="Y59" s="256"/>
      <c r="Z59" s="256"/>
      <c r="AA59" s="256"/>
      <c r="AB59" s="256"/>
      <c r="AC59" s="256">
        <v>0.52500000000000002</v>
      </c>
      <c r="AD59" s="256"/>
      <c r="AE59" s="256"/>
      <c r="AF59" s="256"/>
      <c r="AG59" s="256"/>
      <c r="AH59" s="256"/>
      <c r="AI59" s="256"/>
      <c r="AJ59" s="256"/>
      <c r="AK59" s="256">
        <v>0.51300000000000001</v>
      </c>
      <c r="AL59" s="256"/>
      <c r="AM59" s="256"/>
      <c r="AN59" s="256"/>
      <c r="AO59" s="256"/>
      <c r="AP59" s="256"/>
      <c r="AQ59" s="257"/>
    </row>
    <row r="60" spans="1:43" ht="13.5" customHeight="1">
      <c r="A60" s="241" t="s">
        <v>124</v>
      </c>
      <c r="B60" s="255"/>
      <c r="C60" s="255"/>
      <c r="D60" s="242">
        <v>14762734</v>
      </c>
      <c r="E60" s="242"/>
      <c r="F60" s="242"/>
      <c r="G60" s="242"/>
      <c r="H60" s="242"/>
      <c r="I60" s="242"/>
      <c r="J60" s="242"/>
      <c r="K60" s="242"/>
      <c r="L60" s="242"/>
      <c r="M60" s="242">
        <f>2784327+3983190+7801641</f>
        <v>14569158</v>
      </c>
      <c r="N60" s="242"/>
      <c r="O60" s="242"/>
      <c r="P60" s="242"/>
      <c r="Q60" s="242"/>
      <c r="R60" s="242"/>
      <c r="S60" s="242"/>
      <c r="T60" s="242"/>
      <c r="U60" s="243">
        <f>2794635+4003007+8333421</f>
        <v>15131063</v>
      </c>
      <c r="V60" s="243"/>
      <c r="W60" s="243"/>
      <c r="X60" s="243"/>
      <c r="Y60" s="243"/>
      <c r="Z60" s="243"/>
      <c r="AA60" s="243"/>
      <c r="AB60" s="243"/>
      <c r="AC60" s="243">
        <f>2803911+4020947+8802760</f>
        <v>15627618</v>
      </c>
      <c r="AD60" s="243"/>
      <c r="AE60" s="243"/>
      <c r="AF60" s="243"/>
      <c r="AG60" s="243"/>
      <c r="AH60" s="243"/>
      <c r="AI60" s="243"/>
      <c r="AJ60" s="243"/>
      <c r="AK60" s="242">
        <f>3200253+4104914+9233811</f>
        <v>16538978</v>
      </c>
      <c r="AL60" s="242"/>
      <c r="AM60" s="242"/>
      <c r="AN60" s="242"/>
      <c r="AO60" s="242"/>
      <c r="AP60" s="242"/>
      <c r="AQ60" s="244"/>
    </row>
    <row r="61" spans="1:43" ht="13.5" customHeight="1">
      <c r="A61" s="187" t="s">
        <v>125</v>
      </c>
      <c r="B61" s="254"/>
      <c r="C61" s="254"/>
      <c r="D61" s="237">
        <v>500000</v>
      </c>
      <c r="E61" s="237"/>
      <c r="F61" s="237"/>
      <c r="G61" s="237"/>
      <c r="H61" s="237"/>
      <c r="I61" s="237"/>
      <c r="J61" s="237"/>
      <c r="K61" s="237"/>
      <c r="L61" s="237"/>
      <c r="M61" s="237">
        <v>500000</v>
      </c>
      <c r="N61" s="237"/>
      <c r="O61" s="237"/>
      <c r="P61" s="237"/>
      <c r="Q61" s="237"/>
      <c r="R61" s="237"/>
      <c r="S61" s="237"/>
      <c r="T61" s="237"/>
      <c r="U61" s="237">
        <v>500000</v>
      </c>
      <c r="V61" s="237"/>
      <c r="W61" s="237"/>
      <c r="X61" s="237"/>
      <c r="Y61" s="237"/>
      <c r="Z61" s="237"/>
      <c r="AA61" s="237"/>
      <c r="AB61" s="237"/>
      <c r="AC61" s="237">
        <v>500000</v>
      </c>
      <c r="AD61" s="237"/>
      <c r="AE61" s="237"/>
      <c r="AF61" s="237"/>
      <c r="AG61" s="237"/>
      <c r="AH61" s="237"/>
      <c r="AI61" s="237"/>
      <c r="AJ61" s="237"/>
      <c r="AK61" s="237">
        <v>500000</v>
      </c>
      <c r="AL61" s="237"/>
      <c r="AM61" s="237"/>
      <c r="AN61" s="237"/>
      <c r="AO61" s="237"/>
      <c r="AP61" s="237"/>
      <c r="AQ61" s="238"/>
    </row>
    <row r="62" spans="1:43" ht="13.5" customHeight="1">
      <c r="A62" s="241" t="s">
        <v>126</v>
      </c>
      <c r="B62" s="255"/>
      <c r="C62" s="255"/>
      <c r="D62" s="242">
        <v>24029816</v>
      </c>
      <c r="E62" s="242"/>
      <c r="F62" s="242"/>
      <c r="G62" s="242"/>
      <c r="H62" s="242"/>
      <c r="I62" s="242"/>
      <c r="J62" s="242"/>
      <c r="K62" s="242"/>
      <c r="L62" s="242"/>
      <c r="M62" s="242">
        <v>27048573</v>
      </c>
      <c r="N62" s="242"/>
      <c r="O62" s="242"/>
      <c r="P62" s="242"/>
      <c r="Q62" s="242"/>
      <c r="R62" s="242"/>
      <c r="S62" s="242"/>
      <c r="T62" s="242"/>
      <c r="U62" s="243">
        <v>26532237</v>
      </c>
      <c r="V62" s="243"/>
      <c r="W62" s="243"/>
      <c r="X62" s="243"/>
      <c r="Y62" s="243"/>
      <c r="Z62" s="243"/>
      <c r="AA62" s="243"/>
      <c r="AB62" s="243"/>
      <c r="AC62" s="243">
        <v>25646215</v>
      </c>
      <c r="AD62" s="243"/>
      <c r="AE62" s="243"/>
      <c r="AF62" s="243"/>
      <c r="AG62" s="243"/>
      <c r="AH62" s="243"/>
      <c r="AI62" s="243"/>
      <c r="AJ62" s="243"/>
      <c r="AK62" s="242">
        <v>25410500</v>
      </c>
      <c r="AL62" s="242"/>
      <c r="AM62" s="242"/>
      <c r="AN62" s="242"/>
      <c r="AO62" s="242"/>
      <c r="AP62" s="242"/>
      <c r="AQ62" s="244"/>
    </row>
    <row r="63" spans="1:43" ht="13.5" customHeight="1">
      <c r="A63" s="187" t="s">
        <v>127</v>
      </c>
      <c r="B63" s="254"/>
      <c r="C63" s="254"/>
      <c r="D63" s="237">
        <v>5310212</v>
      </c>
      <c r="E63" s="237"/>
      <c r="F63" s="237"/>
      <c r="G63" s="237"/>
      <c r="H63" s="237"/>
      <c r="I63" s="237"/>
      <c r="J63" s="237"/>
      <c r="K63" s="237"/>
      <c r="L63" s="237"/>
      <c r="M63" s="237">
        <v>2869802</v>
      </c>
      <c r="N63" s="237"/>
      <c r="O63" s="237"/>
      <c r="P63" s="237"/>
      <c r="Q63" s="237"/>
      <c r="R63" s="237"/>
      <c r="S63" s="237"/>
      <c r="T63" s="237"/>
      <c r="U63" s="237">
        <v>2736566</v>
      </c>
      <c r="V63" s="237"/>
      <c r="W63" s="237"/>
      <c r="X63" s="237"/>
      <c r="Y63" s="237"/>
      <c r="Z63" s="237"/>
      <c r="AA63" s="237"/>
      <c r="AB63" s="237"/>
      <c r="AC63" s="237">
        <v>2207478</v>
      </c>
      <c r="AD63" s="237"/>
      <c r="AE63" s="237"/>
      <c r="AF63" s="237"/>
      <c r="AG63" s="237"/>
      <c r="AH63" s="237"/>
      <c r="AI63" s="237"/>
      <c r="AJ63" s="237"/>
      <c r="AK63" s="237">
        <v>3867350</v>
      </c>
      <c r="AL63" s="237"/>
      <c r="AM63" s="237"/>
      <c r="AN63" s="237"/>
      <c r="AO63" s="237"/>
      <c r="AP63" s="237"/>
      <c r="AQ63" s="238"/>
    </row>
    <row r="64" spans="1:43" ht="13.5" customHeight="1">
      <c r="A64" s="241" t="s">
        <v>128</v>
      </c>
      <c r="B64" s="255"/>
      <c r="C64" s="255"/>
      <c r="D64" s="258">
        <v>6.3</v>
      </c>
      <c r="E64" s="258"/>
      <c r="F64" s="258"/>
      <c r="G64" s="258"/>
      <c r="H64" s="258"/>
      <c r="I64" s="258"/>
      <c r="J64" s="258"/>
      <c r="K64" s="258"/>
      <c r="L64" s="258"/>
      <c r="M64" s="258">
        <v>6.1</v>
      </c>
      <c r="N64" s="258"/>
      <c r="O64" s="258"/>
      <c r="P64" s="258"/>
      <c r="Q64" s="258"/>
      <c r="R64" s="258"/>
      <c r="S64" s="258"/>
      <c r="T64" s="258"/>
      <c r="U64" s="259">
        <v>7.9</v>
      </c>
      <c r="V64" s="259"/>
      <c r="W64" s="259"/>
      <c r="X64" s="259"/>
      <c r="Y64" s="259"/>
      <c r="Z64" s="259"/>
      <c r="AA64" s="259"/>
      <c r="AB64" s="259"/>
      <c r="AC64" s="259">
        <v>5.9</v>
      </c>
      <c r="AD64" s="259"/>
      <c r="AE64" s="259"/>
      <c r="AF64" s="259"/>
      <c r="AG64" s="259"/>
      <c r="AH64" s="259"/>
      <c r="AI64" s="259"/>
      <c r="AJ64" s="259"/>
      <c r="AK64" s="258">
        <v>6.3</v>
      </c>
      <c r="AL64" s="258"/>
      <c r="AM64" s="258"/>
      <c r="AN64" s="258"/>
      <c r="AO64" s="258"/>
      <c r="AP64" s="258"/>
      <c r="AQ64" s="260"/>
    </row>
    <row r="65" spans="1:43" ht="13.5" customHeight="1">
      <c r="A65" s="187" t="s">
        <v>129</v>
      </c>
      <c r="B65" s="254"/>
      <c r="C65" s="254"/>
      <c r="D65" s="261">
        <v>92.3</v>
      </c>
      <c r="E65" s="261"/>
      <c r="F65" s="261"/>
      <c r="G65" s="261"/>
      <c r="H65" s="261"/>
      <c r="I65" s="261"/>
      <c r="J65" s="261"/>
      <c r="K65" s="261"/>
      <c r="L65" s="261"/>
      <c r="M65" s="261">
        <v>93.8</v>
      </c>
      <c r="N65" s="261"/>
      <c r="O65" s="261"/>
      <c r="P65" s="261"/>
      <c r="Q65" s="261"/>
      <c r="R65" s="261"/>
      <c r="S65" s="261"/>
      <c r="T65" s="261"/>
      <c r="U65" s="261">
        <v>86.9</v>
      </c>
      <c r="V65" s="261"/>
      <c r="W65" s="261"/>
      <c r="X65" s="261"/>
      <c r="Y65" s="261"/>
      <c r="Z65" s="261"/>
      <c r="AA65" s="261"/>
      <c r="AB65" s="261"/>
      <c r="AC65" s="261">
        <v>88.2</v>
      </c>
      <c r="AD65" s="261"/>
      <c r="AE65" s="261"/>
      <c r="AF65" s="261"/>
      <c r="AG65" s="261"/>
      <c r="AH65" s="261"/>
      <c r="AI65" s="261"/>
      <c r="AJ65" s="261"/>
      <c r="AK65" s="261">
        <v>87.7</v>
      </c>
      <c r="AL65" s="261"/>
      <c r="AM65" s="261"/>
      <c r="AN65" s="261"/>
      <c r="AO65" s="261"/>
      <c r="AP65" s="261"/>
      <c r="AQ65" s="262"/>
    </row>
    <row r="66" spans="1:43" ht="13.5" customHeight="1">
      <c r="A66" s="263" t="s">
        <v>130</v>
      </c>
      <c r="B66" s="263"/>
      <c r="C66" s="264"/>
      <c r="D66" s="259">
        <v>6.2</v>
      </c>
      <c r="E66" s="259"/>
      <c r="F66" s="259"/>
      <c r="G66" s="259"/>
      <c r="H66" s="259"/>
      <c r="I66" s="259"/>
      <c r="J66" s="259"/>
      <c r="K66" s="259"/>
      <c r="L66" s="259"/>
      <c r="M66" s="259">
        <v>4.8</v>
      </c>
      <c r="N66" s="259"/>
      <c r="O66" s="259"/>
      <c r="P66" s="259"/>
      <c r="Q66" s="259"/>
      <c r="R66" s="259"/>
      <c r="S66" s="259"/>
      <c r="T66" s="259"/>
      <c r="U66" s="259">
        <v>4.9000000000000004</v>
      </c>
      <c r="V66" s="259"/>
      <c r="W66" s="259"/>
      <c r="X66" s="259"/>
      <c r="Y66" s="259"/>
      <c r="Z66" s="259"/>
      <c r="AA66" s="259"/>
      <c r="AB66" s="259"/>
      <c r="AC66" s="259">
        <v>5</v>
      </c>
      <c r="AD66" s="259"/>
      <c r="AE66" s="259"/>
      <c r="AF66" s="259"/>
      <c r="AG66" s="259"/>
      <c r="AH66" s="259"/>
      <c r="AI66" s="259"/>
      <c r="AJ66" s="259"/>
      <c r="AK66" s="259">
        <v>4.8</v>
      </c>
      <c r="AL66" s="259"/>
      <c r="AM66" s="259"/>
      <c r="AN66" s="259"/>
      <c r="AO66" s="259"/>
      <c r="AP66" s="259"/>
      <c r="AQ66" s="265"/>
    </row>
    <row r="67" spans="1:43" ht="13.5" customHeight="1">
      <c r="A67" s="187" t="s">
        <v>131</v>
      </c>
      <c r="B67" s="254"/>
      <c r="C67" s="254"/>
      <c r="D67" s="261">
        <v>117.7</v>
      </c>
      <c r="E67" s="261"/>
      <c r="F67" s="261"/>
      <c r="G67" s="261"/>
      <c r="H67" s="261"/>
      <c r="I67" s="261"/>
      <c r="J67" s="261"/>
      <c r="K67" s="261"/>
      <c r="L67" s="261"/>
      <c r="M67" s="261">
        <v>112.2</v>
      </c>
      <c r="N67" s="261"/>
      <c r="O67" s="261"/>
      <c r="P67" s="261"/>
      <c r="Q67" s="261"/>
      <c r="R67" s="261"/>
      <c r="S67" s="261"/>
      <c r="T67" s="261"/>
      <c r="U67" s="261">
        <v>113.2</v>
      </c>
      <c r="V67" s="261"/>
      <c r="W67" s="261"/>
      <c r="X67" s="261"/>
      <c r="Y67" s="261"/>
      <c r="Z67" s="261"/>
      <c r="AA67" s="261"/>
      <c r="AB67" s="261"/>
      <c r="AC67" s="261">
        <v>119.2</v>
      </c>
      <c r="AD67" s="261"/>
      <c r="AE67" s="261"/>
      <c r="AF67" s="261"/>
      <c r="AG67" s="261"/>
      <c r="AH67" s="261"/>
      <c r="AI67" s="261"/>
      <c r="AJ67" s="261"/>
      <c r="AK67" s="261">
        <v>124.4</v>
      </c>
      <c r="AL67" s="261"/>
      <c r="AM67" s="261"/>
      <c r="AN67" s="261"/>
      <c r="AO67" s="261"/>
      <c r="AP67" s="261"/>
      <c r="AQ67" s="262"/>
    </row>
    <row r="68" spans="1:43" ht="13.5" customHeight="1">
      <c r="A68" s="266" t="s">
        <v>132</v>
      </c>
      <c r="B68" s="267"/>
      <c r="C68" s="267"/>
      <c r="D68" s="268">
        <v>191.6</v>
      </c>
      <c r="E68" s="268"/>
      <c r="F68" s="268"/>
      <c r="G68" s="268"/>
      <c r="H68" s="268"/>
      <c r="I68" s="268"/>
      <c r="J68" s="268"/>
      <c r="K68" s="268"/>
      <c r="L68" s="268"/>
      <c r="M68" s="268">
        <v>208.4</v>
      </c>
      <c r="N68" s="268"/>
      <c r="O68" s="268"/>
      <c r="P68" s="268"/>
      <c r="Q68" s="268"/>
      <c r="R68" s="268"/>
      <c r="S68" s="268"/>
      <c r="T68" s="268"/>
      <c r="U68" s="268">
        <v>198.5</v>
      </c>
      <c r="V68" s="268"/>
      <c r="W68" s="268"/>
      <c r="X68" s="268"/>
      <c r="Y68" s="268"/>
      <c r="Z68" s="268"/>
      <c r="AA68" s="268"/>
      <c r="AB68" s="268"/>
      <c r="AC68" s="268">
        <v>195.6</v>
      </c>
      <c r="AD68" s="268"/>
      <c r="AE68" s="268"/>
      <c r="AF68" s="268"/>
      <c r="AG68" s="268"/>
      <c r="AH68" s="268"/>
      <c r="AI68" s="268"/>
      <c r="AJ68" s="268"/>
      <c r="AK68" s="268">
        <v>191.2</v>
      </c>
      <c r="AL68" s="268"/>
      <c r="AM68" s="268"/>
      <c r="AN68" s="268"/>
      <c r="AO68" s="268"/>
      <c r="AP68" s="268"/>
      <c r="AQ68" s="269"/>
    </row>
    <row r="69" spans="1:43">
      <c r="A69" s="270"/>
      <c r="B69" s="112"/>
      <c r="C69" s="270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</row>
    <row r="70" spans="1:43">
      <c r="A70" s="270"/>
      <c r="B70" s="112"/>
      <c r="C70" s="270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</row>
  </sheetData>
  <mergeCells count="363">
    <mergeCell ref="A68:C68"/>
    <mergeCell ref="D68:L68"/>
    <mergeCell ref="M68:T68"/>
    <mergeCell ref="U68:AB68"/>
    <mergeCell ref="AC68:AJ68"/>
    <mergeCell ref="AK68:AQ68"/>
    <mergeCell ref="A67:C67"/>
    <mergeCell ref="D67:L67"/>
    <mergeCell ref="M67:T67"/>
    <mergeCell ref="U67:AB67"/>
    <mergeCell ref="AC67:AJ67"/>
    <mergeCell ref="AK67:AQ67"/>
    <mergeCell ref="A66:C66"/>
    <mergeCell ref="D66:L66"/>
    <mergeCell ref="M66:T66"/>
    <mergeCell ref="U66:AB66"/>
    <mergeCell ref="AC66:AJ66"/>
    <mergeCell ref="AK66:AQ66"/>
    <mergeCell ref="A65:C65"/>
    <mergeCell ref="D65:L65"/>
    <mergeCell ref="M65:T65"/>
    <mergeCell ref="U65:AB65"/>
    <mergeCell ref="AC65:AJ65"/>
    <mergeCell ref="AK65:AQ65"/>
    <mergeCell ref="A64:C64"/>
    <mergeCell ref="D64:L64"/>
    <mergeCell ref="M64:T64"/>
    <mergeCell ref="U64:AB64"/>
    <mergeCell ref="AC64:AJ64"/>
    <mergeCell ref="AK64:AQ64"/>
    <mergeCell ref="A63:C63"/>
    <mergeCell ref="D63:L63"/>
    <mergeCell ref="M63:T63"/>
    <mergeCell ref="U63:AB63"/>
    <mergeCell ref="AC63:AJ63"/>
    <mergeCell ref="AK63:AQ63"/>
    <mergeCell ref="A62:C62"/>
    <mergeCell ref="D62:L62"/>
    <mergeCell ref="M62:T62"/>
    <mergeCell ref="U62:AB62"/>
    <mergeCell ref="AC62:AJ62"/>
    <mergeCell ref="AK62:AQ62"/>
    <mergeCell ref="A61:C61"/>
    <mergeCell ref="D61:L61"/>
    <mergeCell ref="M61:T61"/>
    <mergeCell ref="U61:AB61"/>
    <mergeCell ref="AC61:AJ61"/>
    <mergeCell ref="AK61:AQ61"/>
    <mergeCell ref="A60:C60"/>
    <mergeCell ref="D60:L60"/>
    <mergeCell ref="M60:T60"/>
    <mergeCell ref="U60:AB60"/>
    <mergeCell ref="AC60:AJ60"/>
    <mergeCell ref="AK60:AQ60"/>
    <mergeCell ref="A59:C59"/>
    <mergeCell ref="D59:L59"/>
    <mergeCell ref="M59:T59"/>
    <mergeCell ref="U59:AB59"/>
    <mergeCell ref="AC59:AJ59"/>
    <mergeCell ref="AK59:AQ59"/>
    <mergeCell ref="A58:C58"/>
    <mergeCell ref="D58:L58"/>
    <mergeCell ref="M58:T58"/>
    <mergeCell ref="U58:AB58"/>
    <mergeCell ref="AC58:AJ58"/>
    <mergeCell ref="AK58:AQ58"/>
    <mergeCell ref="A57:C57"/>
    <mergeCell ref="D57:L57"/>
    <mergeCell ref="M57:T57"/>
    <mergeCell ref="U57:AB57"/>
    <mergeCell ref="AC57:AJ57"/>
    <mergeCell ref="AK57:AQ57"/>
    <mergeCell ref="A56:C56"/>
    <mergeCell ref="D56:L56"/>
    <mergeCell ref="M56:T56"/>
    <mergeCell ref="U56:AB56"/>
    <mergeCell ref="AC56:AJ56"/>
    <mergeCell ref="AK56:AQ56"/>
    <mergeCell ref="A55:C55"/>
    <mergeCell ref="D55:L55"/>
    <mergeCell ref="M55:T55"/>
    <mergeCell ref="U55:AB55"/>
    <mergeCell ref="AC55:AJ55"/>
    <mergeCell ref="AK55:AQ55"/>
    <mergeCell ref="A52:C52"/>
    <mergeCell ref="D52:L52"/>
    <mergeCell ref="M52:T52"/>
    <mergeCell ref="U52:AB52"/>
    <mergeCell ref="AC52:AJ52"/>
    <mergeCell ref="AK52:AQ52"/>
    <mergeCell ref="A51:C51"/>
    <mergeCell ref="D51:L51"/>
    <mergeCell ref="M51:T51"/>
    <mergeCell ref="U51:AB51"/>
    <mergeCell ref="AC51:AJ51"/>
    <mergeCell ref="AK51:AQ51"/>
    <mergeCell ref="A50:C50"/>
    <mergeCell ref="D50:L50"/>
    <mergeCell ref="M50:T50"/>
    <mergeCell ref="U50:AB50"/>
    <mergeCell ref="AC50:AJ50"/>
    <mergeCell ref="AK50:AQ50"/>
    <mergeCell ref="A49:C49"/>
    <mergeCell ref="D49:L49"/>
    <mergeCell ref="M49:T49"/>
    <mergeCell ref="U49:AB49"/>
    <mergeCell ref="AC49:AJ49"/>
    <mergeCell ref="AK49:AQ49"/>
    <mergeCell ref="A48:C48"/>
    <mergeCell ref="D48:L48"/>
    <mergeCell ref="M48:T48"/>
    <mergeCell ref="U48:AB48"/>
    <mergeCell ref="AC48:AJ48"/>
    <mergeCell ref="AK48:AQ48"/>
    <mergeCell ref="A47:C47"/>
    <mergeCell ref="D47:L47"/>
    <mergeCell ref="M47:T47"/>
    <mergeCell ref="U47:AB47"/>
    <mergeCell ref="AC47:AJ47"/>
    <mergeCell ref="AK47:AQ47"/>
    <mergeCell ref="A46:C46"/>
    <mergeCell ref="D46:L46"/>
    <mergeCell ref="M46:T46"/>
    <mergeCell ref="U46:AB46"/>
    <mergeCell ref="AC46:AJ46"/>
    <mergeCell ref="AK46:AQ46"/>
    <mergeCell ref="A45:C45"/>
    <mergeCell ref="D45:L45"/>
    <mergeCell ref="M45:T45"/>
    <mergeCell ref="U45:AB45"/>
    <mergeCell ref="AC45:AJ45"/>
    <mergeCell ref="AK45:AQ45"/>
    <mergeCell ref="A44:C44"/>
    <mergeCell ref="D44:L44"/>
    <mergeCell ref="M44:T44"/>
    <mergeCell ref="U44:AB44"/>
    <mergeCell ref="AC44:AJ44"/>
    <mergeCell ref="AK44:AQ44"/>
    <mergeCell ref="A43:C43"/>
    <mergeCell ref="D43:L43"/>
    <mergeCell ref="M43:T43"/>
    <mergeCell ref="U43:AB43"/>
    <mergeCell ref="AC43:AJ43"/>
    <mergeCell ref="AK43:AQ43"/>
    <mergeCell ref="A42:C42"/>
    <mergeCell ref="D42:L42"/>
    <mergeCell ref="M42:T42"/>
    <mergeCell ref="U42:AB42"/>
    <mergeCell ref="AC42:AJ42"/>
    <mergeCell ref="AK42:AQ42"/>
    <mergeCell ref="AM32:AQ32"/>
    <mergeCell ref="A33:C33"/>
    <mergeCell ref="D33:H33"/>
    <mergeCell ref="I33:M33"/>
    <mergeCell ref="N33:R33"/>
    <mergeCell ref="S33:W33"/>
    <mergeCell ref="X33:AB33"/>
    <mergeCell ref="AC33:AG33"/>
    <mergeCell ref="AH33:AL33"/>
    <mergeCell ref="AM33:AQ33"/>
    <mergeCell ref="AH31:AL31"/>
    <mergeCell ref="AM31:AQ31"/>
    <mergeCell ref="B32:C32"/>
    <mergeCell ref="D32:H32"/>
    <mergeCell ref="I32:M32"/>
    <mergeCell ref="N32:R32"/>
    <mergeCell ref="S32:W32"/>
    <mergeCell ref="X32:AB32"/>
    <mergeCell ref="AC32:AG32"/>
    <mergeCell ref="AH32:AL32"/>
    <mergeCell ref="AC30:AG30"/>
    <mergeCell ref="AH30:AL30"/>
    <mergeCell ref="AM30:AQ30"/>
    <mergeCell ref="B31:C31"/>
    <mergeCell ref="D31:H31"/>
    <mergeCell ref="I31:M31"/>
    <mergeCell ref="N31:R31"/>
    <mergeCell ref="S31:W31"/>
    <mergeCell ref="X31:AB31"/>
    <mergeCell ref="AC31:AG31"/>
    <mergeCell ref="B30:C30"/>
    <mergeCell ref="D30:H30"/>
    <mergeCell ref="I30:M30"/>
    <mergeCell ref="N30:R30"/>
    <mergeCell ref="S30:W30"/>
    <mergeCell ref="X30:AB30"/>
    <mergeCell ref="AM28:AQ28"/>
    <mergeCell ref="B29:C29"/>
    <mergeCell ref="D29:H29"/>
    <mergeCell ref="I29:M29"/>
    <mergeCell ref="N29:R29"/>
    <mergeCell ref="S29:W29"/>
    <mergeCell ref="X29:AB29"/>
    <mergeCell ref="AC29:AG29"/>
    <mergeCell ref="AH29:AL29"/>
    <mergeCell ref="AM29:AQ29"/>
    <mergeCell ref="AM27:AQ27"/>
    <mergeCell ref="A28:A32"/>
    <mergeCell ref="B28:C28"/>
    <mergeCell ref="D28:H28"/>
    <mergeCell ref="I28:M28"/>
    <mergeCell ref="N28:R28"/>
    <mergeCell ref="S28:W28"/>
    <mergeCell ref="X28:AB28"/>
    <mergeCell ref="AC28:AG28"/>
    <mergeCell ref="AH28:AL28"/>
    <mergeCell ref="AH26:AL26"/>
    <mergeCell ref="AM26:AQ26"/>
    <mergeCell ref="A27:C27"/>
    <mergeCell ref="D27:H27"/>
    <mergeCell ref="I27:M27"/>
    <mergeCell ref="N27:R27"/>
    <mergeCell ref="S27:W27"/>
    <mergeCell ref="X27:AB27"/>
    <mergeCell ref="AC27:AG27"/>
    <mergeCell ref="AH27:AL27"/>
    <mergeCell ref="D26:H26"/>
    <mergeCell ref="I26:M26"/>
    <mergeCell ref="N26:R26"/>
    <mergeCell ref="S26:W26"/>
    <mergeCell ref="X26:AB26"/>
    <mergeCell ref="AC26:AG26"/>
    <mergeCell ref="AH24:AL24"/>
    <mergeCell ref="AM24:AQ24"/>
    <mergeCell ref="D25:H25"/>
    <mergeCell ref="I25:M25"/>
    <mergeCell ref="N25:R25"/>
    <mergeCell ref="S25:W25"/>
    <mergeCell ref="X25:AB25"/>
    <mergeCell ref="AC25:AG25"/>
    <mergeCell ref="AH25:AL25"/>
    <mergeCell ref="AM25:AQ25"/>
    <mergeCell ref="D24:H24"/>
    <mergeCell ref="I24:M24"/>
    <mergeCell ref="N24:R24"/>
    <mergeCell ref="S24:W24"/>
    <mergeCell ref="X24:AB24"/>
    <mergeCell ref="AC24:AG24"/>
    <mergeCell ref="AH22:AL22"/>
    <mergeCell ref="AM22:AQ22"/>
    <mergeCell ref="D23:H23"/>
    <mergeCell ref="I23:M23"/>
    <mergeCell ref="N23:R23"/>
    <mergeCell ref="S23:W23"/>
    <mergeCell ref="X23:AB23"/>
    <mergeCell ref="AC23:AG23"/>
    <mergeCell ref="AH23:AL23"/>
    <mergeCell ref="AM23:AQ23"/>
    <mergeCell ref="X21:AB21"/>
    <mergeCell ref="AC21:AG21"/>
    <mergeCell ref="AH21:AL21"/>
    <mergeCell ref="AM21:AQ21"/>
    <mergeCell ref="D22:H22"/>
    <mergeCell ref="I22:M22"/>
    <mergeCell ref="N22:R22"/>
    <mergeCell ref="S22:W22"/>
    <mergeCell ref="X22:AB22"/>
    <mergeCell ref="AC22:AG22"/>
    <mergeCell ref="AM19:AQ19"/>
    <mergeCell ref="D20:H20"/>
    <mergeCell ref="I20:M20"/>
    <mergeCell ref="N20:R20"/>
    <mergeCell ref="S20:W20"/>
    <mergeCell ref="X20:AB20"/>
    <mergeCell ref="AC20:AG20"/>
    <mergeCell ref="AH20:AL20"/>
    <mergeCell ref="AM20:AQ20"/>
    <mergeCell ref="AC18:AG18"/>
    <mergeCell ref="AH18:AL18"/>
    <mergeCell ref="AM18:AQ18"/>
    <mergeCell ref="D19:H19"/>
    <mergeCell ref="I19:M19"/>
    <mergeCell ref="N19:R19"/>
    <mergeCell ref="S19:W19"/>
    <mergeCell ref="X19:AB19"/>
    <mergeCell ref="AC19:AG19"/>
    <mergeCell ref="AH19:AL19"/>
    <mergeCell ref="B18:B26"/>
    <mergeCell ref="D18:H18"/>
    <mergeCell ref="I18:M18"/>
    <mergeCell ref="N18:R18"/>
    <mergeCell ref="S18:W18"/>
    <mergeCell ref="X18:AB18"/>
    <mergeCell ref="D21:H21"/>
    <mergeCell ref="I21:M21"/>
    <mergeCell ref="N21:R21"/>
    <mergeCell ref="S21:W21"/>
    <mergeCell ref="AH16:AL16"/>
    <mergeCell ref="AM16:AQ16"/>
    <mergeCell ref="D17:H17"/>
    <mergeCell ref="I17:M17"/>
    <mergeCell ref="N17:R17"/>
    <mergeCell ref="S17:W17"/>
    <mergeCell ref="X17:AB17"/>
    <mergeCell ref="AC17:AG17"/>
    <mergeCell ref="AH17:AL17"/>
    <mergeCell ref="AM17:AQ17"/>
    <mergeCell ref="AC15:AG15"/>
    <mergeCell ref="AH15:AL15"/>
    <mergeCell ref="AM15:AQ15"/>
    <mergeCell ref="B16:B17"/>
    <mergeCell ref="D16:H16"/>
    <mergeCell ref="I16:M16"/>
    <mergeCell ref="N16:R16"/>
    <mergeCell ref="S16:W16"/>
    <mergeCell ref="X16:AB16"/>
    <mergeCell ref="AC16:AG16"/>
    <mergeCell ref="B15:C15"/>
    <mergeCell ref="D15:H15"/>
    <mergeCell ref="I15:M15"/>
    <mergeCell ref="N15:R15"/>
    <mergeCell ref="S15:W15"/>
    <mergeCell ref="X15:AB15"/>
    <mergeCell ref="AM13:AQ13"/>
    <mergeCell ref="B14:C14"/>
    <mergeCell ref="D14:H14"/>
    <mergeCell ref="I14:M14"/>
    <mergeCell ref="N14:R14"/>
    <mergeCell ref="S14:W14"/>
    <mergeCell ref="X14:AB14"/>
    <mergeCell ref="AC14:AG14"/>
    <mergeCell ref="AH14:AL14"/>
    <mergeCell ref="AM14:AQ14"/>
    <mergeCell ref="AH12:AL12"/>
    <mergeCell ref="AM12:AQ12"/>
    <mergeCell ref="B13:C13"/>
    <mergeCell ref="D13:H13"/>
    <mergeCell ref="I13:M13"/>
    <mergeCell ref="N13:R13"/>
    <mergeCell ref="S13:W13"/>
    <mergeCell ref="X13:AB13"/>
    <mergeCell ref="AC13:AG13"/>
    <mergeCell ref="AH13:AL13"/>
    <mergeCell ref="AH11:AL11"/>
    <mergeCell ref="AM11:AQ11"/>
    <mergeCell ref="A12:A26"/>
    <mergeCell ref="B12:C12"/>
    <mergeCell ref="D12:H12"/>
    <mergeCell ref="I12:M12"/>
    <mergeCell ref="N12:R12"/>
    <mergeCell ref="S12:W12"/>
    <mergeCell ref="X12:AB12"/>
    <mergeCell ref="AC12:AG12"/>
    <mergeCell ref="AC10:AG10"/>
    <mergeCell ref="AH10:AL10"/>
    <mergeCell ref="AM10:AQ10"/>
    <mergeCell ref="A11:C11"/>
    <mergeCell ref="D11:H11"/>
    <mergeCell ref="I11:M11"/>
    <mergeCell ref="N11:R11"/>
    <mergeCell ref="S11:W11"/>
    <mergeCell ref="X11:AB11"/>
    <mergeCell ref="AC11:AG11"/>
    <mergeCell ref="A8:C10"/>
    <mergeCell ref="D8:W8"/>
    <mergeCell ref="X8:AQ8"/>
    <mergeCell ref="D9:H10"/>
    <mergeCell ref="I9:W9"/>
    <mergeCell ref="X9:AB10"/>
    <mergeCell ref="AC9:AQ9"/>
    <mergeCell ref="I10:M10"/>
    <mergeCell ref="N10:R10"/>
    <mergeCell ref="S10:W10"/>
  </mergeCells>
  <phoneticPr fontId="3"/>
  <pageMargins left="0.78740157480314965" right="0.78740157480314965" top="0.19685039370078741" bottom="0.59055118110236227" header="0" footer="0.19685039370078741"/>
  <pageSetup paperSize="9" scale="71" fitToHeight="0" orientation="portrait" r:id="rId1"/>
  <headerFooter alignWithMargins="0">
    <oddFooter>&amp;C&amp;"ＭＳ ゴシック,標準"&amp;9―&amp;A―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ABFE-D259-4883-BC89-1EA5EA8EE34E}">
  <sheetPr>
    <tabColor rgb="FF92D050"/>
  </sheetPr>
  <dimension ref="A1:J69"/>
  <sheetViews>
    <sheetView view="pageBreakPreview" topLeftCell="A31" zoomScaleNormal="100" zoomScaleSheetLayoutView="100" workbookViewId="0">
      <selection activeCell="J39" sqref="J39"/>
    </sheetView>
  </sheetViews>
  <sheetFormatPr defaultColWidth="9" defaultRowHeight="11.25"/>
  <cols>
    <col min="1" max="1" width="2.75" style="112" customWidth="1"/>
    <col min="2" max="3" width="1.75" style="112" customWidth="1"/>
    <col min="4" max="4" width="24.625" style="112" customWidth="1"/>
    <col min="5" max="10" width="9.375" style="112" customWidth="1"/>
    <col min="11" max="16384" width="9" style="112"/>
  </cols>
  <sheetData>
    <row r="1" spans="1:10" s="1" customFormat="1" ht="10.5"/>
    <row r="2" spans="1:10" s="1" customFormat="1" ht="10.5">
      <c r="A2" s="1" t="s">
        <v>0</v>
      </c>
      <c r="J2" s="3"/>
    </row>
    <row r="3" spans="1:10" s="1" customFormat="1" ht="10.5"/>
    <row r="4" spans="1:10" s="1" customFormat="1" ht="10.5"/>
    <row r="5" spans="1:10" ht="13.5" customHeight="1">
      <c r="A5" s="229" t="s">
        <v>133</v>
      </c>
      <c r="H5" s="271"/>
      <c r="I5" s="271"/>
      <c r="J5" s="271"/>
    </row>
    <row r="6" spans="1:10" ht="13.5" customHeight="1">
      <c r="A6" s="122"/>
      <c r="B6" s="122"/>
      <c r="C6" s="122"/>
      <c r="D6" s="272"/>
      <c r="E6" s="159" t="s">
        <v>134</v>
      </c>
      <c r="F6" s="159"/>
      <c r="G6" s="156"/>
      <c r="H6" s="159" t="s">
        <v>135</v>
      </c>
      <c r="I6" s="159"/>
      <c r="J6" s="159"/>
    </row>
    <row r="7" spans="1:10" ht="13.5" customHeight="1">
      <c r="D7" s="273"/>
      <c r="E7" s="46" t="s">
        <v>136</v>
      </c>
      <c r="F7" s="46" t="s">
        <v>137</v>
      </c>
      <c r="G7" s="46" t="s">
        <v>138</v>
      </c>
      <c r="H7" s="274" t="s">
        <v>136</v>
      </c>
      <c r="I7" s="46" t="s">
        <v>137</v>
      </c>
      <c r="J7" s="275" t="s">
        <v>138</v>
      </c>
    </row>
    <row r="8" spans="1:10" ht="13.5" customHeight="1">
      <c r="D8" s="273"/>
      <c r="E8" s="56" t="s">
        <v>139</v>
      </c>
      <c r="F8" s="56" t="s">
        <v>140</v>
      </c>
      <c r="G8" s="56" t="s">
        <v>140</v>
      </c>
      <c r="H8" s="276" t="s">
        <v>139</v>
      </c>
      <c r="I8" s="56" t="s">
        <v>140</v>
      </c>
      <c r="J8" s="277" t="s">
        <v>140</v>
      </c>
    </row>
    <row r="9" spans="1:10" ht="13.5" customHeight="1">
      <c r="A9" s="278" t="s">
        <v>141</v>
      </c>
      <c r="B9" s="278"/>
      <c r="C9" s="278"/>
      <c r="D9" s="279"/>
      <c r="E9" s="280">
        <f>SUM(E10,E19)</f>
        <v>21447152</v>
      </c>
      <c r="F9" s="281">
        <f>ROUND(E9/E$9*100,1)</f>
        <v>100</v>
      </c>
      <c r="G9" s="282">
        <v>4.3</v>
      </c>
      <c r="H9" s="280">
        <f>SUM(H10,H19)</f>
        <v>29746665</v>
      </c>
      <c r="I9" s="281">
        <f>ROUND(H9/H$9*100,1)</f>
        <v>100</v>
      </c>
      <c r="J9" s="283">
        <f>ROUND((H9-E9)/E9*100,1)</f>
        <v>38.700000000000003</v>
      </c>
    </row>
    <row r="10" spans="1:10" ht="13.5" customHeight="1">
      <c r="B10" s="284" t="s">
        <v>142</v>
      </c>
      <c r="C10" s="122"/>
      <c r="D10" s="272"/>
      <c r="E10" s="285">
        <f>SUM(E11:E18)</f>
        <v>8901148</v>
      </c>
      <c r="F10" s="286">
        <f>ROUND(E10/E$9*100,1)</f>
        <v>41.5</v>
      </c>
      <c r="G10" s="287">
        <v>7.2</v>
      </c>
      <c r="H10" s="285">
        <f>SUM(H11:H18)</f>
        <v>8911088</v>
      </c>
      <c r="I10" s="286">
        <f>ROUND(H10/H$9*100,1)</f>
        <v>30</v>
      </c>
      <c r="J10" s="288">
        <f t="shared" ref="J10:J25" si="0">ROUND((H10-E10)/E10*100,1)</f>
        <v>0.1</v>
      </c>
    </row>
    <row r="11" spans="1:10" ht="13.5" customHeight="1">
      <c r="B11" s="289"/>
      <c r="C11" s="273"/>
      <c r="D11" s="290" t="s">
        <v>143</v>
      </c>
      <c r="E11" s="291">
        <v>6527893</v>
      </c>
      <c r="F11" s="292">
        <f>ROUND(E11/E$9*100,1)</f>
        <v>30.4</v>
      </c>
      <c r="G11" s="293">
        <v>2.2999999999999998</v>
      </c>
      <c r="H11" s="294">
        <v>6189025</v>
      </c>
      <c r="I11" s="292">
        <f>ROUND(H11/H$9*100,1)</f>
        <v>20.8</v>
      </c>
      <c r="J11" s="295">
        <f t="shared" si="0"/>
        <v>-5.2</v>
      </c>
    </row>
    <row r="12" spans="1:10" ht="13.5" customHeight="1">
      <c r="B12" s="289"/>
      <c r="C12" s="273"/>
      <c r="D12" s="296" t="s">
        <v>144</v>
      </c>
      <c r="E12" s="297">
        <v>118802</v>
      </c>
      <c r="F12" s="298">
        <f>ROUND(E12/E$9*100,1)</f>
        <v>0.6</v>
      </c>
      <c r="G12" s="299">
        <v>-20.100000000000001</v>
      </c>
      <c r="H12" s="300">
        <v>73905</v>
      </c>
      <c r="I12" s="298">
        <f>ROUND(H12/H$9*100,1)</f>
        <v>0.2</v>
      </c>
      <c r="J12" s="301">
        <f t="shared" si="0"/>
        <v>-37.799999999999997</v>
      </c>
    </row>
    <row r="13" spans="1:10" ht="13.5" customHeight="1">
      <c r="B13" s="289"/>
      <c r="C13" s="273"/>
      <c r="D13" s="302" t="s">
        <v>145</v>
      </c>
      <c r="E13" s="291">
        <v>132139</v>
      </c>
      <c r="F13" s="292">
        <f>ROUND(E13/E$9*100,1)</f>
        <v>0.6</v>
      </c>
      <c r="G13" s="303">
        <v>-22.4</v>
      </c>
      <c r="H13" s="294">
        <v>96698</v>
      </c>
      <c r="I13" s="292">
        <f>ROUND(H13/H$9*100,1)</f>
        <v>0.3</v>
      </c>
      <c r="J13" s="295">
        <f t="shared" si="0"/>
        <v>-26.8</v>
      </c>
    </row>
    <row r="14" spans="1:10" ht="13.5" customHeight="1">
      <c r="B14" s="289"/>
      <c r="C14" s="273"/>
      <c r="D14" s="296" t="s">
        <v>146</v>
      </c>
      <c r="E14" s="297">
        <v>200148</v>
      </c>
      <c r="F14" s="298">
        <f t="shared" ref="F14:F23" si="1">ROUND(E14/E$9*100,1)</f>
        <v>0.9</v>
      </c>
      <c r="G14" s="304">
        <v>94.2</v>
      </c>
      <c r="H14" s="300">
        <v>70729</v>
      </c>
      <c r="I14" s="298">
        <f t="shared" ref="I14:I35" si="2">ROUND(H14/H$9*100,1)</f>
        <v>0.2</v>
      </c>
      <c r="J14" s="301">
        <f t="shared" si="0"/>
        <v>-64.7</v>
      </c>
    </row>
    <row r="15" spans="1:10" ht="13.5" customHeight="1">
      <c r="B15" s="289"/>
      <c r="C15" s="273"/>
      <c r="D15" s="302" t="s">
        <v>147</v>
      </c>
      <c r="E15" s="291">
        <v>146595</v>
      </c>
      <c r="F15" s="292">
        <f t="shared" si="1"/>
        <v>0.7</v>
      </c>
      <c r="G15" s="293">
        <v>67.8</v>
      </c>
      <c r="H15" s="294">
        <v>407477</v>
      </c>
      <c r="I15" s="292">
        <f t="shared" si="2"/>
        <v>1.4</v>
      </c>
      <c r="J15" s="295">
        <f t="shared" si="0"/>
        <v>178</v>
      </c>
    </row>
    <row r="16" spans="1:10" ht="13.5" customHeight="1">
      <c r="B16" s="289"/>
      <c r="C16" s="273"/>
      <c r="D16" s="296" t="s">
        <v>148</v>
      </c>
      <c r="E16" s="297">
        <v>366293</v>
      </c>
      <c r="F16" s="298">
        <f t="shared" si="1"/>
        <v>1.7</v>
      </c>
      <c r="G16" s="304">
        <v>197.3</v>
      </c>
      <c r="H16" s="300">
        <v>669181</v>
      </c>
      <c r="I16" s="298">
        <f t="shared" si="2"/>
        <v>2.2000000000000002</v>
      </c>
      <c r="J16" s="301">
        <f t="shared" si="0"/>
        <v>82.7</v>
      </c>
    </row>
    <row r="17" spans="2:10" ht="13.5" customHeight="1">
      <c r="B17" s="289"/>
      <c r="C17" s="273"/>
      <c r="D17" s="302" t="s">
        <v>149</v>
      </c>
      <c r="E17" s="291">
        <v>879969</v>
      </c>
      <c r="F17" s="292">
        <f t="shared" si="1"/>
        <v>4.0999999999999996</v>
      </c>
      <c r="G17" s="293">
        <v>6.9</v>
      </c>
      <c r="H17" s="294">
        <v>1034129</v>
      </c>
      <c r="I17" s="292">
        <f t="shared" si="2"/>
        <v>3.5</v>
      </c>
      <c r="J17" s="295">
        <f t="shared" si="0"/>
        <v>17.5</v>
      </c>
    </row>
    <row r="18" spans="2:10" ht="13.5" customHeight="1">
      <c r="B18" s="305"/>
      <c r="C18" s="306"/>
      <c r="D18" s="307" t="s">
        <v>150</v>
      </c>
      <c r="E18" s="297">
        <v>529309</v>
      </c>
      <c r="F18" s="298">
        <f t="shared" si="1"/>
        <v>2.5</v>
      </c>
      <c r="G18" s="304">
        <v>14</v>
      </c>
      <c r="H18" s="300">
        <v>369944</v>
      </c>
      <c r="I18" s="298">
        <f t="shared" si="2"/>
        <v>1.2</v>
      </c>
      <c r="J18" s="301">
        <f t="shared" si="0"/>
        <v>-30.1</v>
      </c>
    </row>
    <row r="19" spans="2:10" ht="13.5" customHeight="1">
      <c r="B19" s="284" t="s">
        <v>151</v>
      </c>
      <c r="C19" s="122"/>
      <c r="D19" s="272"/>
      <c r="E19" s="285">
        <f>SUM(E20:E35)</f>
        <v>12546004</v>
      </c>
      <c r="F19" s="308">
        <f t="shared" si="1"/>
        <v>58.5</v>
      </c>
      <c r="G19" s="309">
        <v>2.2999999999999998</v>
      </c>
      <c r="H19" s="285">
        <f>SUM(H20:H35)</f>
        <v>20835577</v>
      </c>
      <c r="I19" s="308">
        <f t="shared" si="2"/>
        <v>70</v>
      </c>
      <c r="J19" s="310">
        <f t="shared" si="0"/>
        <v>66.099999999999994</v>
      </c>
    </row>
    <row r="20" spans="2:10" ht="13.5" customHeight="1">
      <c r="B20" s="289"/>
      <c r="C20" s="273"/>
      <c r="D20" s="290" t="s">
        <v>152</v>
      </c>
      <c r="E20" s="291">
        <v>145392</v>
      </c>
      <c r="F20" s="292">
        <f t="shared" si="1"/>
        <v>0.7</v>
      </c>
      <c r="G20" s="293">
        <v>5.7</v>
      </c>
      <c r="H20" s="294">
        <v>152156</v>
      </c>
      <c r="I20" s="292">
        <f t="shared" si="2"/>
        <v>0.5</v>
      </c>
      <c r="J20" s="295">
        <f t="shared" si="0"/>
        <v>4.7</v>
      </c>
    </row>
    <row r="21" spans="2:10" ht="13.5" customHeight="1">
      <c r="B21" s="289"/>
      <c r="C21" s="273"/>
      <c r="D21" s="296" t="s">
        <v>153</v>
      </c>
      <c r="E21" s="297">
        <v>5265</v>
      </c>
      <c r="F21" s="298">
        <f t="shared" si="1"/>
        <v>0</v>
      </c>
      <c r="G21" s="304">
        <v>-46.2</v>
      </c>
      <c r="H21" s="300">
        <v>5680</v>
      </c>
      <c r="I21" s="298">
        <f t="shared" si="2"/>
        <v>0</v>
      </c>
      <c r="J21" s="301">
        <f t="shared" si="0"/>
        <v>7.9</v>
      </c>
    </row>
    <row r="22" spans="2:10" ht="13.5" customHeight="1">
      <c r="B22" s="289"/>
      <c r="C22" s="273"/>
      <c r="D22" s="302" t="s">
        <v>154</v>
      </c>
      <c r="E22" s="291">
        <v>23299</v>
      </c>
      <c r="F22" s="292">
        <f t="shared" si="1"/>
        <v>0.1</v>
      </c>
      <c r="G22" s="293">
        <v>20.8</v>
      </c>
      <c r="H22" s="294">
        <v>21007</v>
      </c>
      <c r="I22" s="292">
        <f t="shared" si="2"/>
        <v>0.1</v>
      </c>
      <c r="J22" s="295">
        <f t="shared" si="0"/>
        <v>-9.8000000000000007</v>
      </c>
    </row>
    <row r="23" spans="2:10" ht="13.5" customHeight="1">
      <c r="B23" s="289"/>
      <c r="C23" s="273"/>
      <c r="D23" s="296" t="s">
        <v>155</v>
      </c>
      <c r="E23" s="300">
        <v>16003</v>
      </c>
      <c r="F23" s="298">
        <f t="shared" si="1"/>
        <v>0.1</v>
      </c>
      <c r="G23" s="304">
        <v>-10.3</v>
      </c>
      <c r="H23" s="297">
        <v>27034</v>
      </c>
      <c r="I23" s="298">
        <f t="shared" si="2"/>
        <v>0.1</v>
      </c>
      <c r="J23" s="301">
        <f t="shared" si="0"/>
        <v>68.900000000000006</v>
      </c>
    </row>
    <row r="24" spans="2:10" ht="13.5" customHeight="1">
      <c r="B24" s="289"/>
      <c r="C24" s="273"/>
      <c r="D24" s="311" t="s">
        <v>156</v>
      </c>
      <c r="E24" s="312" t="s">
        <v>157</v>
      </c>
      <c r="F24" s="312" t="s">
        <v>157</v>
      </c>
      <c r="G24" s="312" t="s">
        <v>157</v>
      </c>
      <c r="H24" s="312">
        <v>54502</v>
      </c>
      <c r="I24" s="313">
        <f t="shared" si="2"/>
        <v>0.2</v>
      </c>
      <c r="J24" s="314" t="s">
        <v>158</v>
      </c>
    </row>
    <row r="25" spans="2:10" ht="13.5" customHeight="1">
      <c r="B25" s="289"/>
      <c r="C25" s="273"/>
      <c r="D25" s="296" t="s">
        <v>159</v>
      </c>
      <c r="E25" s="300">
        <v>636142</v>
      </c>
      <c r="F25" s="298">
        <f t="shared" ref="F25:F35" si="3">ROUND(E25/E$9*100,1)</f>
        <v>3</v>
      </c>
      <c r="G25" s="304">
        <v>-5.9</v>
      </c>
      <c r="H25" s="297">
        <v>780244</v>
      </c>
      <c r="I25" s="298">
        <f t="shared" si="2"/>
        <v>2.6</v>
      </c>
      <c r="J25" s="301">
        <f t="shared" si="0"/>
        <v>22.7</v>
      </c>
    </row>
    <row r="26" spans="2:10" ht="13.5" customHeight="1">
      <c r="B26" s="289"/>
      <c r="C26" s="273"/>
      <c r="D26" s="311" t="s">
        <v>160</v>
      </c>
      <c r="E26" s="315">
        <v>0</v>
      </c>
      <c r="F26" s="316">
        <f t="shared" si="3"/>
        <v>0</v>
      </c>
      <c r="G26" s="317">
        <v>0</v>
      </c>
      <c r="H26" s="315">
        <v>0</v>
      </c>
      <c r="I26" s="316">
        <f t="shared" si="2"/>
        <v>0</v>
      </c>
      <c r="J26" s="318">
        <v>0</v>
      </c>
    </row>
    <row r="27" spans="2:10" ht="13.5" customHeight="1">
      <c r="B27" s="289"/>
      <c r="C27" s="273"/>
      <c r="D27" s="296" t="s">
        <v>161</v>
      </c>
      <c r="E27" s="300">
        <v>31873</v>
      </c>
      <c r="F27" s="298">
        <f t="shared" si="3"/>
        <v>0.1</v>
      </c>
      <c r="G27" s="304">
        <v>-42.7</v>
      </c>
      <c r="H27" s="297">
        <v>0</v>
      </c>
      <c r="I27" s="298">
        <f t="shared" si="2"/>
        <v>0</v>
      </c>
      <c r="J27" s="301" t="s">
        <v>162</v>
      </c>
    </row>
    <row r="28" spans="2:10" ht="13.5" customHeight="1">
      <c r="B28" s="289"/>
      <c r="C28" s="273"/>
      <c r="D28" s="319" t="s">
        <v>163</v>
      </c>
      <c r="E28" s="320">
        <v>8043</v>
      </c>
      <c r="F28" s="317">
        <f t="shared" si="3"/>
        <v>0</v>
      </c>
      <c r="G28" s="317" t="s">
        <v>158</v>
      </c>
      <c r="H28" s="321">
        <v>16673</v>
      </c>
      <c r="I28" s="317">
        <f t="shared" si="2"/>
        <v>0.1</v>
      </c>
      <c r="J28" s="318">
        <f t="shared" ref="J28:J35" si="4">ROUND((H28-E28)/E28*100,1)</f>
        <v>107.3</v>
      </c>
    </row>
    <row r="29" spans="2:10" ht="13.5" customHeight="1">
      <c r="B29" s="289"/>
      <c r="C29" s="273"/>
      <c r="D29" s="322" t="s">
        <v>164</v>
      </c>
      <c r="E29" s="300">
        <v>0</v>
      </c>
      <c r="F29" s="298">
        <f t="shared" si="3"/>
        <v>0</v>
      </c>
      <c r="G29" s="298">
        <v>0</v>
      </c>
      <c r="H29" s="297">
        <v>0</v>
      </c>
      <c r="I29" s="298">
        <f t="shared" si="2"/>
        <v>0</v>
      </c>
      <c r="J29" s="323">
        <v>0</v>
      </c>
    </row>
    <row r="30" spans="2:10" ht="13.5" customHeight="1">
      <c r="B30" s="289"/>
      <c r="C30" s="273"/>
      <c r="D30" s="311" t="s">
        <v>165</v>
      </c>
      <c r="E30" s="315">
        <v>2132462</v>
      </c>
      <c r="F30" s="316">
        <f t="shared" si="3"/>
        <v>9.9</v>
      </c>
      <c r="G30" s="316">
        <v>10.6</v>
      </c>
      <c r="H30" s="324">
        <v>7436208</v>
      </c>
      <c r="I30" s="316">
        <f t="shared" si="2"/>
        <v>25</v>
      </c>
      <c r="J30" s="325">
        <f t="shared" si="4"/>
        <v>248.7</v>
      </c>
    </row>
    <row r="31" spans="2:10" ht="13.5" customHeight="1">
      <c r="B31" s="289"/>
      <c r="C31" s="273"/>
      <c r="D31" s="296" t="s">
        <v>166</v>
      </c>
      <c r="E31" s="300">
        <v>1236258</v>
      </c>
      <c r="F31" s="298">
        <f t="shared" si="3"/>
        <v>5.8</v>
      </c>
      <c r="G31" s="304">
        <v>-4.9000000000000004</v>
      </c>
      <c r="H31" s="297">
        <v>1304379</v>
      </c>
      <c r="I31" s="298">
        <f t="shared" si="2"/>
        <v>4.4000000000000004</v>
      </c>
      <c r="J31" s="301">
        <f t="shared" si="4"/>
        <v>5.5</v>
      </c>
    </row>
    <row r="32" spans="2:10" ht="13.5" customHeight="1">
      <c r="B32" s="289"/>
      <c r="C32" s="273"/>
      <c r="D32" s="311" t="s">
        <v>167</v>
      </c>
      <c r="E32" s="315">
        <v>149441</v>
      </c>
      <c r="F32" s="316">
        <f t="shared" si="3"/>
        <v>0.7</v>
      </c>
      <c r="G32" s="316">
        <v>390.1</v>
      </c>
      <c r="H32" s="324">
        <v>44020</v>
      </c>
      <c r="I32" s="316">
        <f t="shared" si="2"/>
        <v>0.1</v>
      </c>
      <c r="J32" s="325">
        <f t="shared" si="4"/>
        <v>-70.5</v>
      </c>
    </row>
    <row r="33" spans="1:10" ht="13.5" customHeight="1">
      <c r="B33" s="289"/>
      <c r="C33" s="273"/>
      <c r="D33" s="296" t="s">
        <v>168</v>
      </c>
      <c r="E33" s="300">
        <v>5665388</v>
      </c>
      <c r="F33" s="298">
        <f t="shared" si="3"/>
        <v>26.4</v>
      </c>
      <c r="G33" s="298">
        <v>-0.7</v>
      </c>
      <c r="H33" s="297">
        <v>5740488</v>
      </c>
      <c r="I33" s="298">
        <f t="shared" si="2"/>
        <v>19.3</v>
      </c>
      <c r="J33" s="323">
        <f t="shared" si="4"/>
        <v>1.3</v>
      </c>
    </row>
    <row r="34" spans="1:10" ht="13.5" customHeight="1">
      <c r="B34" s="289"/>
      <c r="C34" s="273"/>
      <c r="D34" s="311" t="s">
        <v>169</v>
      </c>
      <c r="E34" s="315">
        <v>3895</v>
      </c>
      <c r="F34" s="316">
        <f t="shared" si="3"/>
        <v>0</v>
      </c>
      <c r="G34" s="317">
        <v>-5.4</v>
      </c>
      <c r="H34" s="324">
        <v>4037</v>
      </c>
      <c r="I34" s="316">
        <f t="shared" si="2"/>
        <v>0</v>
      </c>
      <c r="J34" s="318">
        <f t="shared" si="4"/>
        <v>3.6</v>
      </c>
    </row>
    <row r="35" spans="1:10" ht="13.5" customHeight="1">
      <c r="A35" s="124"/>
      <c r="B35" s="305"/>
      <c r="C35" s="306"/>
      <c r="D35" s="307" t="s">
        <v>170</v>
      </c>
      <c r="E35" s="326">
        <v>2492543</v>
      </c>
      <c r="F35" s="327">
        <f t="shared" si="3"/>
        <v>11.6</v>
      </c>
      <c r="G35" s="328">
        <v>4.7</v>
      </c>
      <c r="H35" s="329">
        <v>5249149</v>
      </c>
      <c r="I35" s="327">
        <f t="shared" si="2"/>
        <v>17.600000000000001</v>
      </c>
      <c r="J35" s="330">
        <f t="shared" si="4"/>
        <v>110.6</v>
      </c>
    </row>
    <row r="36" spans="1:10" ht="13.5" customHeight="1">
      <c r="A36" s="331"/>
    </row>
    <row r="37" spans="1:10" ht="13.5" customHeight="1">
      <c r="D37" s="331"/>
    </row>
    <row r="38" spans="1:10" ht="13.5" customHeight="1">
      <c r="D38" s="331"/>
    </row>
    <row r="39" spans="1:10" ht="13.5" customHeight="1"/>
    <row r="40" spans="1:10" ht="13.5" customHeight="1">
      <c r="E40" s="332"/>
      <c r="F40" s="332"/>
      <c r="G40" s="332"/>
      <c r="H40" s="332"/>
      <c r="I40" s="332"/>
      <c r="J40" s="332"/>
    </row>
    <row r="41" spans="1:10" ht="13.5" customHeight="1">
      <c r="A41" s="333" t="s">
        <v>171</v>
      </c>
      <c r="E41" s="334"/>
      <c r="F41" s="334"/>
      <c r="G41" s="334"/>
      <c r="H41" s="271"/>
      <c r="I41" s="271"/>
      <c r="J41" s="271"/>
    </row>
    <row r="42" spans="1:10" ht="13.5" customHeight="1">
      <c r="A42" s="122"/>
      <c r="B42" s="122"/>
      <c r="C42" s="122"/>
      <c r="D42" s="272"/>
      <c r="E42" s="159" t="s">
        <v>134</v>
      </c>
      <c r="F42" s="159"/>
      <c r="G42" s="156"/>
      <c r="H42" s="159" t="s">
        <v>135</v>
      </c>
      <c r="I42" s="159"/>
      <c r="J42" s="159"/>
    </row>
    <row r="43" spans="1:10" ht="13.5" customHeight="1">
      <c r="D43" s="273"/>
      <c r="E43" s="274" t="s">
        <v>172</v>
      </c>
      <c r="F43" s="46" t="s">
        <v>52</v>
      </c>
      <c r="G43" s="46" t="s">
        <v>173</v>
      </c>
      <c r="H43" s="274" t="s">
        <v>136</v>
      </c>
      <c r="I43" s="46" t="s">
        <v>137</v>
      </c>
      <c r="J43" s="275" t="s">
        <v>138</v>
      </c>
    </row>
    <row r="44" spans="1:10" ht="13.5" customHeight="1">
      <c r="A44" s="124"/>
      <c r="B44" s="124"/>
      <c r="C44" s="124"/>
      <c r="D44" s="306"/>
      <c r="E44" s="276" t="s">
        <v>54</v>
      </c>
      <c r="F44" s="56" t="s">
        <v>55</v>
      </c>
      <c r="G44" s="56" t="s">
        <v>55</v>
      </c>
      <c r="H44" s="276" t="s">
        <v>139</v>
      </c>
      <c r="I44" s="56" t="s">
        <v>140</v>
      </c>
      <c r="J44" s="277" t="s">
        <v>140</v>
      </c>
    </row>
    <row r="45" spans="1:10" ht="13.5" customHeight="1">
      <c r="A45" s="335" t="s">
        <v>174</v>
      </c>
      <c r="B45" s="335"/>
      <c r="C45" s="335"/>
      <c r="D45" s="336"/>
      <c r="E45" s="337">
        <f>SUM(E46,E52,E58:E61)</f>
        <v>20413023</v>
      </c>
      <c r="F45" s="338">
        <f>ROUND(E45/E$45*100,1)</f>
        <v>100</v>
      </c>
      <c r="G45" s="339">
        <v>3.7</v>
      </c>
      <c r="H45" s="337">
        <f>SUM(H46,H52,H58:H61)</f>
        <v>28861527</v>
      </c>
      <c r="I45" s="338">
        <f t="shared" ref="I45:I61" si="5">ROUND(H45/H$45*100,1)</f>
        <v>100</v>
      </c>
      <c r="J45" s="340">
        <f t="shared" ref="J45:J61" si="6">ROUND((H45-E45)/E45*100,1)</f>
        <v>41.4</v>
      </c>
    </row>
    <row r="46" spans="1:10" ht="13.5" customHeight="1">
      <c r="B46" s="341" t="s">
        <v>175</v>
      </c>
      <c r="C46" s="341"/>
      <c r="D46" s="341"/>
      <c r="E46" s="342">
        <f>SUM(E47:E49)</f>
        <v>8569139</v>
      </c>
      <c r="F46" s="343">
        <f t="shared" ref="F46:F61" si="7">ROUND(E46/E$45*100,1)</f>
        <v>42</v>
      </c>
      <c r="G46" s="344">
        <v>2.2000000000000002</v>
      </c>
      <c r="H46" s="342">
        <f>SUM(H47:H49)</f>
        <v>9102591</v>
      </c>
      <c r="I46" s="343">
        <f t="shared" si="5"/>
        <v>31.5</v>
      </c>
      <c r="J46" s="345">
        <f t="shared" si="6"/>
        <v>6.2</v>
      </c>
    </row>
    <row r="47" spans="1:10" ht="13.5" customHeight="1">
      <c r="B47" s="289"/>
      <c r="C47" s="346" t="s">
        <v>176</v>
      </c>
      <c r="D47" s="336"/>
      <c r="E47" s="300">
        <v>3063598</v>
      </c>
      <c r="F47" s="298">
        <f t="shared" si="7"/>
        <v>15</v>
      </c>
      <c r="G47" s="347">
        <v>0.9</v>
      </c>
      <c r="H47" s="300">
        <v>3666280</v>
      </c>
      <c r="I47" s="298">
        <f t="shared" si="5"/>
        <v>12.7</v>
      </c>
      <c r="J47" s="348">
        <f t="shared" si="6"/>
        <v>19.7</v>
      </c>
    </row>
    <row r="48" spans="1:10" ht="13.5" customHeight="1">
      <c r="B48" s="289"/>
      <c r="C48" s="349" t="s">
        <v>177</v>
      </c>
      <c r="D48" s="350"/>
      <c r="E48" s="294">
        <v>3143871</v>
      </c>
      <c r="F48" s="292">
        <f t="shared" si="7"/>
        <v>15.4</v>
      </c>
      <c r="G48" s="292">
        <v>1.2</v>
      </c>
      <c r="H48" s="294">
        <v>3064711</v>
      </c>
      <c r="I48" s="292">
        <f t="shared" si="5"/>
        <v>10.6</v>
      </c>
      <c r="J48" s="351">
        <f t="shared" si="6"/>
        <v>-2.5</v>
      </c>
    </row>
    <row r="49" spans="1:10" ht="13.5" customHeight="1">
      <c r="B49" s="289"/>
      <c r="C49" s="352" t="s">
        <v>178</v>
      </c>
      <c r="D49" s="353"/>
      <c r="E49" s="354">
        <v>2361670</v>
      </c>
      <c r="F49" s="298">
        <f t="shared" si="7"/>
        <v>11.6</v>
      </c>
      <c r="G49" s="304">
        <v>5.4</v>
      </c>
      <c r="H49" s="354">
        <v>2371600</v>
      </c>
      <c r="I49" s="298">
        <f t="shared" si="5"/>
        <v>8.1999999999999993</v>
      </c>
      <c r="J49" s="301">
        <f t="shared" si="6"/>
        <v>0.4</v>
      </c>
    </row>
    <row r="50" spans="1:10" ht="13.5" customHeight="1">
      <c r="B50" s="289"/>
      <c r="C50" s="289"/>
      <c r="D50" s="355" t="s">
        <v>179</v>
      </c>
      <c r="E50" s="356">
        <v>2361609</v>
      </c>
      <c r="F50" s="357">
        <f t="shared" si="7"/>
        <v>11.6</v>
      </c>
      <c r="G50" s="358">
        <v>5.4</v>
      </c>
      <c r="H50" s="356">
        <v>2371593</v>
      </c>
      <c r="I50" s="357">
        <f t="shared" si="5"/>
        <v>8.1999999999999993</v>
      </c>
      <c r="J50" s="359">
        <f t="shared" si="6"/>
        <v>0.4</v>
      </c>
    </row>
    <row r="51" spans="1:10" ht="13.5" customHeight="1">
      <c r="B51" s="305"/>
      <c r="C51" s="305"/>
      <c r="D51" s="360" t="s">
        <v>180</v>
      </c>
      <c r="E51" s="361">
        <v>61</v>
      </c>
      <c r="F51" s="304">
        <f t="shared" si="7"/>
        <v>0</v>
      </c>
      <c r="G51" s="304">
        <v>335.7</v>
      </c>
      <c r="H51" s="361">
        <v>7</v>
      </c>
      <c r="I51" s="304">
        <f t="shared" si="5"/>
        <v>0</v>
      </c>
      <c r="J51" s="301">
        <f t="shared" si="6"/>
        <v>-88.5</v>
      </c>
    </row>
    <row r="52" spans="1:10" ht="13.5" customHeight="1">
      <c r="B52" s="362" t="s">
        <v>181</v>
      </c>
      <c r="C52" s="363"/>
      <c r="D52" s="364"/>
      <c r="E52" s="365">
        <f>SUM(E53:E55)</f>
        <v>6811292</v>
      </c>
      <c r="F52" s="366">
        <f t="shared" si="7"/>
        <v>33.4</v>
      </c>
      <c r="G52" s="343">
        <v>-3.2</v>
      </c>
      <c r="H52" s="365">
        <f>SUM(H53:H55)</f>
        <v>12012437</v>
      </c>
      <c r="I52" s="366">
        <f t="shared" si="5"/>
        <v>41.6</v>
      </c>
      <c r="J52" s="367">
        <f t="shared" si="6"/>
        <v>76.400000000000006</v>
      </c>
    </row>
    <row r="53" spans="1:10" ht="13.5" customHeight="1">
      <c r="B53" s="289"/>
      <c r="C53" s="346" t="s">
        <v>182</v>
      </c>
      <c r="D53" s="336"/>
      <c r="E53" s="300">
        <v>2962879</v>
      </c>
      <c r="F53" s="298">
        <f t="shared" si="7"/>
        <v>14.5</v>
      </c>
      <c r="G53" s="304">
        <v>3.9</v>
      </c>
      <c r="H53" s="300">
        <v>3270506</v>
      </c>
      <c r="I53" s="298">
        <f t="shared" si="5"/>
        <v>11.3</v>
      </c>
      <c r="J53" s="301">
        <f t="shared" si="6"/>
        <v>10.4</v>
      </c>
    </row>
    <row r="54" spans="1:10" ht="13.5" customHeight="1">
      <c r="B54" s="289"/>
      <c r="C54" s="349" t="s">
        <v>183</v>
      </c>
      <c r="D54" s="350"/>
      <c r="E54" s="294">
        <v>206175</v>
      </c>
      <c r="F54" s="292">
        <f t="shared" si="7"/>
        <v>1</v>
      </c>
      <c r="G54" s="293">
        <v>-3.8</v>
      </c>
      <c r="H54" s="294">
        <v>248386</v>
      </c>
      <c r="I54" s="292">
        <f t="shared" si="5"/>
        <v>0.9</v>
      </c>
      <c r="J54" s="295">
        <f t="shared" si="6"/>
        <v>20.5</v>
      </c>
    </row>
    <row r="55" spans="1:10" ht="13.5" customHeight="1">
      <c r="B55" s="289"/>
      <c r="C55" s="352" t="s">
        <v>184</v>
      </c>
      <c r="D55" s="353"/>
      <c r="E55" s="354">
        <v>3642238</v>
      </c>
      <c r="F55" s="298">
        <f t="shared" si="7"/>
        <v>17.8</v>
      </c>
      <c r="G55" s="298">
        <v>-8.1999999999999993</v>
      </c>
      <c r="H55" s="354">
        <v>8493545</v>
      </c>
      <c r="I55" s="298">
        <f t="shared" si="5"/>
        <v>29.4</v>
      </c>
      <c r="J55" s="323">
        <f t="shared" si="6"/>
        <v>133.19999999999999</v>
      </c>
    </row>
    <row r="56" spans="1:10" ht="13.5" customHeight="1">
      <c r="B56" s="289"/>
      <c r="C56" s="289"/>
      <c r="D56" s="355" t="s">
        <v>185</v>
      </c>
      <c r="E56" s="356">
        <v>1129289</v>
      </c>
      <c r="F56" s="357">
        <f t="shared" si="7"/>
        <v>5.5</v>
      </c>
      <c r="G56" s="358">
        <v>-27.3</v>
      </c>
      <c r="H56" s="356">
        <v>1880858</v>
      </c>
      <c r="I56" s="357">
        <f t="shared" si="5"/>
        <v>6.5</v>
      </c>
      <c r="J56" s="359">
        <f t="shared" si="6"/>
        <v>66.599999999999994</v>
      </c>
    </row>
    <row r="57" spans="1:10" ht="13.5" customHeight="1">
      <c r="B57" s="305"/>
      <c r="C57" s="305"/>
      <c r="D57" s="360" t="s">
        <v>186</v>
      </c>
      <c r="E57" s="326">
        <f>E55-E56</f>
        <v>2512949</v>
      </c>
      <c r="F57" s="327">
        <f t="shared" si="7"/>
        <v>12.3</v>
      </c>
      <c r="G57" s="327">
        <v>4</v>
      </c>
      <c r="H57" s="326">
        <f>H55-H56</f>
        <v>6612687</v>
      </c>
      <c r="I57" s="327">
        <f t="shared" si="5"/>
        <v>22.9</v>
      </c>
      <c r="J57" s="368">
        <f t="shared" si="6"/>
        <v>163.1</v>
      </c>
    </row>
    <row r="58" spans="1:10" ht="13.5" customHeight="1">
      <c r="B58" s="369" t="s">
        <v>187</v>
      </c>
      <c r="C58" s="370"/>
      <c r="D58" s="371"/>
      <c r="E58" s="294">
        <v>2968427</v>
      </c>
      <c r="F58" s="292">
        <f t="shared" si="7"/>
        <v>14.5</v>
      </c>
      <c r="G58" s="293">
        <v>25.2</v>
      </c>
      <c r="H58" s="294">
        <v>5763885</v>
      </c>
      <c r="I58" s="292">
        <f t="shared" si="5"/>
        <v>20</v>
      </c>
      <c r="J58" s="295">
        <f t="shared" si="6"/>
        <v>94.2</v>
      </c>
    </row>
    <row r="59" spans="1:10" ht="13.5" customHeight="1">
      <c r="B59" s="352" t="s">
        <v>188</v>
      </c>
      <c r="C59" s="372"/>
      <c r="D59" s="353"/>
      <c r="E59" s="300">
        <v>643951</v>
      </c>
      <c r="F59" s="298">
        <f t="shared" si="7"/>
        <v>3.2</v>
      </c>
      <c r="G59" s="298">
        <v>40.700000000000003</v>
      </c>
      <c r="H59" s="300">
        <v>457744</v>
      </c>
      <c r="I59" s="298">
        <f t="shared" si="5"/>
        <v>1.6</v>
      </c>
      <c r="J59" s="323">
        <f t="shared" si="6"/>
        <v>-28.9</v>
      </c>
    </row>
    <row r="60" spans="1:10" ht="13.5" customHeight="1">
      <c r="B60" s="373" t="s">
        <v>189</v>
      </c>
      <c r="C60" s="374"/>
      <c r="D60" s="375"/>
      <c r="E60" s="294">
        <v>8414</v>
      </c>
      <c r="F60" s="292">
        <f t="shared" si="7"/>
        <v>0</v>
      </c>
      <c r="G60" s="293">
        <v>-50.2</v>
      </c>
      <c r="H60" s="294">
        <v>41985</v>
      </c>
      <c r="I60" s="292">
        <f t="shared" si="5"/>
        <v>0.1</v>
      </c>
      <c r="J60" s="295">
        <f t="shared" si="6"/>
        <v>399</v>
      </c>
    </row>
    <row r="61" spans="1:10" ht="13.5" customHeight="1">
      <c r="A61" s="124"/>
      <c r="B61" s="376" t="s">
        <v>190</v>
      </c>
      <c r="C61" s="127"/>
      <c r="D61" s="128"/>
      <c r="E61" s="326">
        <v>1411800</v>
      </c>
      <c r="F61" s="327">
        <f t="shared" si="7"/>
        <v>6.9</v>
      </c>
      <c r="G61" s="328">
        <v>-0.6</v>
      </c>
      <c r="H61" s="326">
        <v>1482885</v>
      </c>
      <c r="I61" s="327">
        <f t="shared" si="5"/>
        <v>5.0999999999999996</v>
      </c>
      <c r="J61" s="330">
        <f t="shared" si="6"/>
        <v>5</v>
      </c>
    </row>
    <row r="62" spans="1:10" ht="13.5" customHeight="1">
      <c r="A62" s="331"/>
      <c r="E62" s="377"/>
      <c r="F62" s="377"/>
      <c r="G62" s="377"/>
      <c r="H62" s="377"/>
      <c r="I62" s="377"/>
      <c r="J62" s="377"/>
    </row>
    <row r="63" spans="1:10" ht="13.5" customHeight="1"/>
    <row r="64" spans="1:10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19">
    <mergeCell ref="C54:D54"/>
    <mergeCell ref="C55:D55"/>
    <mergeCell ref="B58:D58"/>
    <mergeCell ref="B59:D59"/>
    <mergeCell ref="B60:D60"/>
    <mergeCell ref="B61:D61"/>
    <mergeCell ref="A45:D45"/>
    <mergeCell ref="C47:D47"/>
    <mergeCell ref="C48:D48"/>
    <mergeCell ref="C49:D49"/>
    <mergeCell ref="B52:D52"/>
    <mergeCell ref="C53:D53"/>
    <mergeCell ref="H5:J5"/>
    <mergeCell ref="E6:G6"/>
    <mergeCell ref="H6:J6"/>
    <mergeCell ref="A9:D9"/>
    <mergeCell ref="H41:J41"/>
    <mergeCell ref="E42:G42"/>
    <mergeCell ref="H42:J42"/>
  </mergeCells>
  <phoneticPr fontId="3"/>
  <pageMargins left="0.78740157480314965" right="0.78740157480314965" top="0.19685039370078741" bottom="0.59055118110236227" header="0" footer="0.19685039370078741"/>
  <pageSetup paperSize="9" scale="95" orientation="portrait" r:id="rId1"/>
  <headerFooter alignWithMargins="0">
    <oddFooter>&amp;C&amp;"ＭＳ ゴシック,標準"&amp;9―&amp;A―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2128-2C17-403E-AD20-3326E09E416E}">
  <sheetPr>
    <tabColor rgb="FF92D050"/>
    <pageSetUpPr fitToPage="1"/>
  </sheetPr>
  <dimension ref="A1:M69"/>
  <sheetViews>
    <sheetView view="pageBreakPreview" topLeftCell="A46" zoomScale="120" zoomScaleNormal="100" zoomScaleSheetLayoutView="120" workbookViewId="0">
      <selection activeCell="J27" sqref="J27"/>
    </sheetView>
  </sheetViews>
  <sheetFormatPr defaultColWidth="9" defaultRowHeight="11.25"/>
  <cols>
    <col min="1" max="1" width="2.75" style="112" customWidth="1"/>
    <col min="2" max="3" width="1.75" style="112" customWidth="1"/>
    <col min="4" max="4" width="24.625" style="112" customWidth="1"/>
    <col min="5" max="10" width="9.375" style="112" customWidth="1"/>
    <col min="11" max="13" width="9.375" style="112" hidden="1" customWidth="1"/>
    <col min="14" max="16384" width="9" style="112"/>
  </cols>
  <sheetData>
    <row r="1" spans="1:13" s="1" customFormat="1" ht="10.5"/>
    <row r="2" spans="1:13" s="1" customFormat="1" ht="10.5">
      <c r="J2" s="3" t="s">
        <v>0</v>
      </c>
      <c r="M2" s="3" t="s">
        <v>0</v>
      </c>
    </row>
    <row r="3" spans="1:13" s="1" customFormat="1" ht="10.5"/>
    <row r="4" spans="1:13" s="1" customFormat="1" ht="10.5"/>
    <row r="5" spans="1:13" ht="13.5" customHeight="1">
      <c r="A5" s="229"/>
      <c r="E5" s="271"/>
      <c r="F5" s="271"/>
      <c r="G5" s="271"/>
      <c r="H5" s="271"/>
      <c r="I5" s="271"/>
      <c r="J5" s="271"/>
      <c r="K5" s="271"/>
      <c r="L5" s="271"/>
      <c r="M5" s="271"/>
    </row>
    <row r="6" spans="1:13" ht="13.5" customHeight="1">
      <c r="A6" s="122"/>
      <c r="B6" s="122"/>
      <c r="C6" s="122"/>
      <c r="D6" s="122"/>
      <c r="E6" s="158" t="s">
        <v>108</v>
      </c>
      <c r="F6" s="159"/>
      <c r="G6" s="156"/>
      <c r="H6" s="158" t="s">
        <v>70</v>
      </c>
      <c r="I6" s="159"/>
      <c r="J6" s="159"/>
      <c r="K6" s="378" t="s">
        <v>191</v>
      </c>
      <c r="L6" s="378"/>
      <c r="M6" s="378"/>
    </row>
    <row r="7" spans="1:13" ht="13.5" customHeight="1">
      <c r="E7" s="46" t="s">
        <v>136</v>
      </c>
      <c r="F7" s="46" t="s">
        <v>137</v>
      </c>
      <c r="G7" s="46" t="s">
        <v>138</v>
      </c>
      <c r="H7" s="46" t="s">
        <v>136</v>
      </c>
      <c r="I7" s="46" t="s">
        <v>137</v>
      </c>
      <c r="J7" s="275" t="s">
        <v>138</v>
      </c>
      <c r="K7" s="274" t="s">
        <v>172</v>
      </c>
      <c r="L7" s="46" t="s">
        <v>52</v>
      </c>
      <c r="M7" s="275" t="s">
        <v>173</v>
      </c>
    </row>
    <row r="8" spans="1:13" ht="13.5" customHeight="1">
      <c r="E8" s="56" t="s">
        <v>139</v>
      </c>
      <c r="F8" s="56" t="s">
        <v>140</v>
      </c>
      <c r="G8" s="56" t="s">
        <v>140</v>
      </c>
      <c r="H8" s="56" t="s">
        <v>139</v>
      </c>
      <c r="I8" s="56" t="s">
        <v>140</v>
      </c>
      <c r="J8" s="277" t="s">
        <v>140</v>
      </c>
      <c r="K8" s="276" t="s">
        <v>54</v>
      </c>
      <c r="L8" s="56" t="s">
        <v>55</v>
      </c>
      <c r="M8" s="277" t="s">
        <v>55</v>
      </c>
    </row>
    <row r="9" spans="1:13" ht="13.5" customHeight="1">
      <c r="A9" s="278" t="s">
        <v>141</v>
      </c>
      <c r="B9" s="278"/>
      <c r="C9" s="278"/>
      <c r="D9" s="278"/>
      <c r="E9" s="280">
        <f>SUM(E10,E19)</f>
        <v>23914168</v>
      </c>
      <c r="F9" s="281">
        <f>ROUND(E9/E$9*100,1)</f>
        <v>100</v>
      </c>
      <c r="G9" s="282">
        <f>ROUND((E9-'[2]６０'!H9)/'[2]６０'!H9*100,1)</f>
        <v>-19.600000000000001</v>
      </c>
      <c r="H9" s="280">
        <f>SUM(H10,H19)</f>
        <v>23725752</v>
      </c>
      <c r="I9" s="281">
        <f>ROUND(H9/H$9*100,1)</f>
        <v>100</v>
      </c>
      <c r="J9" s="283">
        <f>ROUND((H9-E9)/E9*100,1)</f>
        <v>-0.8</v>
      </c>
      <c r="K9" s="379">
        <f>SUM(K10,K19)</f>
        <v>23754128</v>
      </c>
      <c r="L9" s="281">
        <f>ROUND(K9/K$9*100,1)</f>
        <v>100</v>
      </c>
      <c r="M9" s="283">
        <f>ROUND((K9-H9)/H9*100,1)</f>
        <v>0.1</v>
      </c>
    </row>
    <row r="10" spans="1:13" ht="13.5" customHeight="1">
      <c r="B10" s="284" t="s">
        <v>142</v>
      </c>
      <c r="C10" s="122"/>
      <c r="D10" s="122"/>
      <c r="E10" s="285">
        <f>SUM(E11:E18)</f>
        <v>9183409</v>
      </c>
      <c r="F10" s="286">
        <f>ROUND(E10/E$9*100,1)</f>
        <v>38.4</v>
      </c>
      <c r="G10" s="287">
        <f>ROUND((E10-'[2]６０'!H10)/'[2]６０'!H10*100,1)</f>
        <v>3.1</v>
      </c>
      <c r="H10" s="285">
        <f>SUM(H11:H18)</f>
        <v>9758271</v>
      </c>
      <c r="I10" s="286">
        <f>ROUND(H10/H$9*100,1)</f>
        <v>41.1</v>
      </c>
      <c r="J10" s="288">
        <f t="shared" ref="J10:J25" si="0">ROUND((H10-E10)/E10*100,1)</f>
        <v>6.3</v>
      </c>
      <c r="K10" s="380">
        <f>SUM(K11:K18)</f>
        <v>9442878</v>
      </c>
      <c r="L10" s="286">
        <f>ROUND(K10/K$9*100,1)</f>
        <v>39.799999999999997</v>
      </c>
      <c r="M10" s="288">
        <f t="shared" ref="M10:M25" si="1">ROUND((K10-H10)/H10*100,1)</f>
        <v>-3.2</v>
      </c>
    </row>
    <row r="11" spans="1:13" ht="13.5" customHeight="1">
      <c r="B11" s="289"/>
      <c r="C11" s="273"/>
      <c r="D11" s="381" t="s">
        <v>143</v>
      </c>
      <c r="E11" s="382">
        <v>6514005</v>
      </c>
      <c r="F11" s="292">
        <f>ROUND(E11/E$9*100,1)</f>
        <v>27.2</v>
      </c>
      <c r="G11" s="293">
        <f>ROUND((E11-'[2]６０'!H11)/'[2]６０'!H11*100,1)</f>
        <v>5.3</v>
      </c>
      <c r="H11" s="382">
        <v>6570640</v>
      </c>
      <c r="I11" s="292">
        <f>ROUND(H11/H$9*100,1)</f>
        <v>27.7</v>
      </c>
      <c r="J11" s="295">
        <f t="shared" si="0"/>
        <v>0.9</v>
      </c>
      <c r="K11" s="383">
        <v>6663892</v>
      </c>
      <c r="L11" s="292">
        <f>ROUND(K11/K$9*100,1)</f>
        <v>28.1</v>
      </c>
      <c r="M11" s="295">
        <f t="shared" si="1"/>
        <v>1.4</v>
      </c>
    </row>
    <row r="12" spans="1:13" ht="13.5" customHeight="1">
      <c r="B12" s="289"/>
      <c r="C12" s="273"/>
      <c r="D12" s="384" t="s">
        <v>144</v>
      </c>
      <c r="E12" s="385">
        <v>96948</v>
      </c>
      <c r="F12" s="298">
        <f>ROUND(E12/E$9*100,1)</f>
        <v>0.4</v>
      </c>
      <c r="G12" s="304">
        <f>ROUND((E12-'[2]６０'!H12)/'[2]６０'!H12*100,1)</f>
        <v>31.2</v>
      </c>
      <c r="H12" s="385">
        <v>109171</v>
      </c>
      <c r="I12" s="298">
        <f>ROUND(H12/H$9*100,1)</f>
        <v>0.5</v>
      </c>
      <c r="J12" s="301">
        <f t="shared" si="0"/>
        <v>12.6</v>
      </c>
      <c r="K12" s="386">
        <v>111309</v>
      </c>
      <c r="L12" s="298">
        <f>ROUND(K12/K$9*100,1)</f>
        <v>0.5</v>
      </c>
      <c r="M12" s="301">
        <f t="shared" si="1"/>
        <v>2</v>
      </c>
    </row>
    <row r="13" spans="1:13" ht="13.5" customHeight="1">
      <c r="B13" s="289"/>
      <c r="C13" s="273"/>
      <c r="D13" s="387" t="s">
        <v>145</v>
      </c>
      <c r="E13" s="382">
        <v>100645</v>
      </c>
      <c r="F13" s="292">
        <f>ROUND(E13/E$9*100,1)</f>
        <v>0.4</v>
      </c>
      <c r="G13" s="293">
        <f>ROUND((E13-'[2]６０'!H13)/'[2]６０'!H13*100,1)</f>
        <v>4.0999999999999996</v>
      </c>
      <c r="H13" s="382">
        <v>104595</v>
      </c>
      <c r="I13" s="292">
        <f>ROUND(H13/H$9*100,1)</f>
        <v>0.4</v>
      </c>
      <c r="J13" s="295">
        <f t="shared" si="0"/>
        <v>3.9</v>
      </c>
      <c r="K13" s="383">
        <v>112732</v>
      </c>
      <c r="L13" s="292">
        <f>ROUND(K13/K$9*100,1)</f>
        <v>0.5</v>
      </c>
      <c r="M13" s="295">
        <f t="shared" si="1"/>
        <v>7.8</v>
      </c>
    </row>
    <row r="14" spans="1:13" ht="13.5" customHeight="1">
      <c r="B14" s="289"/>
      <c r="C14" s="273"/>
      <c r="D14" s="384" t="s">
        <v>146</v>
      </c>
      <c r="E14" s="385">
        <v>70887</v>
      </c>
      <c r="F14" s="298">
        <f t="shared" ref="F14:F35" si="2">ROUND(E14/E$9*100,1)</f>
        <v>0.3</v>
      </c>
      <c r="G14" s="304">
        <f>ROUND((E14-'[2]６０'!H14)/'[2]６０'!H14*100,1)</f>
        <v>0.2</v>
      </c>
      <c r="H14" s="385">
        <v>58086</v>
      </c>
      <c r="I14" s="298">
        <f t="shared" ref="I14:I35" si="3">ROUND(H14/H$9*100,1)</f>
        <v>0.2</v>
      </c>
      <c r="J14" s="301">
        <f t="shared" si="0"/>
        <v>-18.100000000000001</v>
      </c>
      <c r="K14" s="386">
        <v>75648</v>
      </c>
      <c r="L14" s="298">
        <f t="shared" ref="L14:L35" si="4">ROUND(K14/K$9*100,1)</f>
        <v>0.3</v>
      </c>
      <c r="M14" s="301">
        <f t="shared" si="1"/>
        <v>30.2</v>
      </c>
    </row>
    <row r="15" spans="1:13" ht="13.5" customHeight="1">
      <c r="B15" s="289"/>
      <c r="C15" s="273"/>
      <c r="D15" s="387" t="s">
        <v>147</v>
      </c>
      <c r="E15" s="382">
        <v>595359</v>
      </c>
      <c r="F15" s="292">
        <f t="shared" si="2"/>
        <v>2.5</v>
      </c>
      <c r="G15" s="293">
        <f>ROUND((E15-'[2]６０'!H15)/'[2]６０'!H15*100,1)</f>
        <v>46.1</v>
      </c>
      <c r="H15" s="382">
        <v>587140</v>
      </c>
      <c r="I15" s="292">
        <f t="shared" si="3"/>
        <v>2.5</v>
      </c>
      <c r="J15" s="295">
        <f t="shared" si="0"/>
        <v>-1.4</v>
      </c>
      <c r="K15" s="383">
        <v>569831</v>
      </c>
      <c r="L15" s="292">
        <f t="shared" si="4"/>
        <v>2.4</v>
      </c>
      <c r="M15" s="295">
        <f t="shared" si="1"/>
        <v>-2.9</v>
      </c>
    </row>
    <row r="16" spans="1:13" ht="13.5" customHeight="1">
      <c r="B16" s="289"/>
      <c r="C16" s="273"/>
      <c r="D16" s="384" t="s">
        <v>148</v>
      </c>
      <c r="E16" s="385">
        <v>442412</v>
      </c>
      <c r="F16" s="298">
        <f t="shared" si="2"/>
        <v>1.8</v>
      </c>
      <c r="G16" s="304">
        <f>ROUND((E16-'[2]６０'!H16)/'[2]６０'!H16*100,1)</f>
        <v>-33.9</v>
      </c>
      <c r="H16" s="385">
        <v>629946</v>
      </c>
      <c r="I16" s="298">
        <f t="shared" si="3"/>
        <v>2.7</v>
      </c>
      <c r="J16" s="301">
        <f t="shared" si="0"/>
        <v>42.4</v>
      </c>
      <c r="K16" s="386">
        <v>536139</v>
      </c>
      <c r="L16" s="298">
        <f t="shared" si="4"/>
        <v>2.2999999999999998</v>
      </c>
      <c r="M16" s="301">
        <f t="shared" si="1"/>
        <v>-14.9</v>
      </c>
    </row>
    <row r="17" spans="2:13" ht="13.5" customHeight="1">
      <c r="B17" s="289"/>
      <c r="C17" s="273"/>
      <c r="D17" s="387" t="s">
        <v>149</v>
      </c>
      <c r="E17" s="382">
        <v>885138</v>
      </c>
      <c r="F17" s="292">
        <f t="shared" si="2"/>
        <v>3.7</v>
      </c>
      <c r="G17" s="293">
        <f>ROUND((E17-'[2]６０'!H17)/'[2]６０'!H17*100,1)</f>
        <v>-14.4</v>
      </c>
      <c r="H17" s="382">
        <v>1243131</v>
      </c>
      <c r="I17" s="292">
        <f t="shared" si="3"/>
        <v>5.2</v>
      </c>
      <c r="J17" s="295">
        <f t="shared" si="0"/>
        <v>40.4</v>
      </c>
      <c r="K17" s="383">
        <v>907316</v>
      </c>
      <c r="L17" s="292">
        <f t="shared" si="4"/>
        <v>3.8</v>
      </c>
      <c r="M17" s="295">
        <f t="shared" si="1"/>
        <v>-27</v>
      </c>
    </row>
    <row r="18" spans="2:13" ht="13.5" customHeight="1">
      <c r="B18" s="305"/>
      <c r="C18" s="306"/>
      <c r="D18" s="388" t="s">
        <v>150</v>
      </c>
      <c r="E18" s="385">
        <v>478015</v>
      </c>
      <c r="F18" s="298">
        <f t="shared" si="2"/>
        <v>2</v>
      </c>
      <c r="G18" s="304">
        <f>ROUND((E18-'[2]６０'!H18)/'[2]６０'!H18*100,1)</f>
        <v>29.2</v>
      </c>
      <c r="H18" s="385">
        <v>455562</v>
      </c>
      <c r="I18" s="298">
        <f t="shared" si="3"/>
        <v>1.9</v>
      </c>
      <c r="J18" s="301">
        <f t="shared" si="0"/>
        <v>-4.7</v>
      </c>
      <c r="K18" s="386">
        <v>466011</v>
      </c>
      <c r="L18" s="298">
        <f t="shared" si="4"/>
        <v>2</v>
      </c>
      <c r="M18" s="301">
        <f t="shared" si="1"/>
        <v>2.2999999999999998</v>
      </c>
    </row>
    <row r="19" spans="2:13" ht="13.5" customHeight="1">
      <c r="B19" s="284" t="s">
        <v>151</v>
      </c>
      <c r="C19" s="122"/>
      <c r="D19" s="122"/>
      <c r="E19" s="285">
        <f>SUM(E20:E35)</f>
        <v>14730759</v>
      </c>
      <c r="F19" s="308">
        <f t="shared" si="2"/>
        <v>61.6</v>
      </c>
      <c r="G19" s="309">
        <f>ROUND((E19-'[2]６０'!H19)/'[2]６０'!H19*100,1)</f>
        <v>-29.3</v>
      </c>
      <c r="H19" s="285">
        <f>SUM(H20:H35)</f>
        <v>13967481</v>
      </c>
      <c r="I19" s="308">
        <f t="shared" si="3"/>
        <v>58.9</v>
      </c>
      <c r="J19" s="310">
        <f t="shared" si="0"/>
        <v>-5.2</v>
      </c>
      <c r="K19" s="380">
        <f>SUM(K20:K35)</f>
        <v>14311250</v>
      </c>
      <c r="L19" s="308">
        <f t="shared" si="4"/>
        <v>60.2</v>
      </c>
      <c r="M19" s="310">
        <f t="shared" si="1"/>
        <v>2.5</v>
      </c>
    </row>
    <row r="20" spans="2:13" ht="13.5" customHeight="1">
      <c r="B20" s="289"/>
      <c r="C20" s="273"/>
      <c r="D20" s="381" t="s">
        <v>152</v>
      </c>
      <c r="E20" s="382">
        <v>155444</v>
      </c>
      <c r="F20" s="292">
        <f t="shared" si="2"/>
        <v>0.7</v>
      </c>
      <c r="G20" s="293">
        <f>ROUND((E20-'[2]６０'!H20)/'[2]６０'!H20*100,1)</f>
        <v>2.2000000000000002</v>
      </c>
      <c r="H20" s="382">
        <v>158770</v>
      </c>
      <c r="I20" s="292">
        <f t="shared" si="3"/>
        <v>0.7</v>
      </c>
      <c r="J20" s="295">
        <f t="shared" si="0"/>
        <v>2.1</v>
      </c>
      <c r="K20" s="383">
        <v>160192</v>
      </c>
      <c r="L20" s="292">
        <f t="shared" si="4"/>
        <v>0.7</v>
      </c>
      <c r="M20" s="295">
        <f t="shared" si="1"/>
        <v>0.9</v>
      </c>
    </row>
    <row r="21" spans="2:13" ht="13.5" customHeight="1">
      <c r="B21" s="289"/>
      <c r="C21" s="273"/>
      <c r="D21" s="384" t="s">
        <v>153</v>
      </c>
      <c r="E21" s="385">
        <v>4829</v>
      </c>
      <c r="F21" s="298">
        <f t="shared" si="2"/>
        <v>0</v>
      </c>
      <c r="G21" s="304">
        <f>ROUND((E21-'[2]６０'!H21)/'[2]６０'!H21*100,1)</f>
        <v>-15</v>
      </c>
      <c r="H21" s="385">
        <v>2891</v>
      </c>
      <c r="I21" s="298">
        <f t="shared" si="3"/>
        <v>0</v>
      </c>
      <c r="J21" s="301">
        <f t="shared" si="0"/>
        <v>-40.1</v>
      </c>
      <c r="K21" s="386">
        <v>2451</v>
      </c>
      <c r="L21" s="298">
        <f t="shared" si="4"/>
        <v>0</v>
      </c>
      <c r="M21" s="301">
        <f t="shared" si="1"/>
        <v>-15.2</v>
      </c>
    </row>
    <row r="22" spans="2:13" ht="13.5" customHeight="1">
      <c r="B22" s="289"/>
      <c r="C22" s="273"/>
      <c r="D22" s="387" t="s">
        <v>154</v>
      </c>
      <c r="E22" s="382">
        <v>32392</v>
      </c>
      <c r="F22" s="292">
        <f t="shared" si="2"/>
        <v>0.1</v>
      </c>
      <c r="G22" s="293">
        <f>ROUND((E22-'[2]６０'!H22)/'[2]６０'!H22*100,1)</f>
        <v>54.2</v>
      </c>
      <c r="H22" s="382">
        <v>28835</v>
      </c>
      <c r="I22" s="292">
        <f t="shared" si="3"/>
        <v>0.1</v>
      </c>
      <c r="J22" s="295">
        <f t="shared" si="0"/>
        <v>-11</v>
      </c>
      <c r="K22" s="383">
        <v>35188</v>
      </c>
      <c r="L22" s="292">
        <f t="shared" si="4"/>
        <v>0.1</v>
      </c>
      <c r="M22" s="295">
        <f t="shared" si="1"/>
        <v>22</v>
      </c>
    </row>
    <row r="23" spans="2:13" ht="13.5" customHeight="1">
      <c r="B23" s="289"/>
      <c r="C23" s="273"/>
      <c r="D23" s="384" t="s">
        <v>155</v>
      </c>
      <c r="E23" s="385">
        <v>38643</v>
      </c>
      <c r="F23" s="298">
        <f t="shared" si="2"/>
        <v>0.2</v>
      </c>
      <c r="G23" s="304">
        <f>ROUND((E23-'[2]６０'!H23)/'[2]６０'!H23*100,1)</f>
        <v>42.9</v>
      </c>
      <c r="H23" s="385">
        <v>22797</v>
      </c>
      <c r="I23" s="298">
        <f t="shared" si="3"/>
        <v>0.1</v>
      </c>
      <c r="J23" s="301">
        <f t="shared" si="0"/>
        <v>-41</v>
      </c>
      <c r="K23" s="386">
        <v>38821</v>
      </c>
      <c r="L23" s="298">
        <f t="shared" si="4"/>
        <v>0.2</v>
      </c>
      <c r="M23" s="301">
        <f t="shared" si="1"/>
        <v>70.3</v>
      </c>
    </row>
    <row r="24" spans="2:13" ht="13.5" customHeight="1">
      <c r="B24" s="289"/>
      <c r="C24" s="273"/>
      <c r="D24" s="389" t="s">
        <v>156</v>
      </c>
      <c r="E24" s="390">
        <v>86156</v>
      </c>
      <c r="F24" s="313">
        <f t="shared" si="2"/>
        <v>0.4</v>
      </c>
      <c r="G24" s="313">
        <f>ROUND((E24-'[2]６０'!H24)/'[2]６０'!H24*100,1)</f>
        <v>58.1</v>
      </c>
      <c r="H24" s="390">
        <v>98529</v>
      </c>
      <c r="I24" s="313">
        <f t="shared" si="3"/>
        <v>0.4</v>
      </c>
      <c r="J24" s="391">
        <f t="shared" si="0"/>
        <v>14.4</v>
      </c>
      <c r="K24" s="392">
        <v>97710</v>
      </c>
      <c r="L24" s="313">
        <f t="shared" si="4"/>
        <v>0.4</v>
      </c>
      <c r="M24" s="391">
        <f t="shared" si="1"/>
        <v>-0.8</v>
      </c>
    </row>
    <row r="25" spans="2:13" ht="13.5" customHeight="1">
      <c r="B25" s="289"/>
      <c r="C25" s="273"/>
      <c r="D25" s="384" t="s">
        <v>159</v>
      </c>
      <c r="E25" s="385">
        <v>844918</v>
      </c>
      <c r="F25" s="298">
        <f t="shared" si="2"/>
        <v>3.5</v>
      </c>
      <c r="G25" s="304">
        <f>ROUND((E25-'[2]６０'!H25)/'[2]６０'!H25*100,1)</f>
        <v>8.3000000000000007</v>
      </c>
      <c r="H25" s="385">
        <v>863960</v>
      </c>
      <c r="I25" s="298">
        <f t="shared" si="3"/>
        <v>3.6</v>
      </c>
      <c r="J25" s="301">
        <f t="shared" si="0"/>
        <v>2.2999999999999998</v>
      </c>
      <c r="K25" s="386">
        <v>861016</v>
      </c>
      <c r="L25" s="298">
        <f t="shared" si="4"/>
        <v>3.6</v>
      </c>
      <c r="M25" s="301">
        <f t="shared" si="1"/>
        <v>-0.3</v>
      </c>
    </row>
    <row r="26" spans="2:13" ht="13.5" customHeight="1">
      <c r="B26" s="289"/>
      <c r="C26" s="273"/>
      <c r="D26" s="389" t="s">
        <v>160</v>
      </c>
      <c r="E26" s="382">
        <v>0</v>
      </c>
      <c r="F26" s="316">
        <f t="shared" si="2"/>
        <v>0</v>
      </c>
      <c r="G26" s="317">
        <v>0</v>
      </c>
      <c r="H26" s="382">
        <v>0</v>
      </c>
      <c r="I26" s="316">
        <f t="shared" si="3"/>
        <v>0</v>
      </c>
      <c r="J26" s="318">
        <v>0</v>
      </c>
      <c r="K26" s="383">
        <v>0</v>
      </c>
      <c r="L26" s="316">
        <f t="shared" si="4"/>
        <v>0</v>
      </c>
      <c r="M26" s="318">
        <v>0</v>
      </c>
    </row>
    <row r="27" spans="2:13" ht="13.5" customHeight="1">
      <c r="B27" s="289"/>
      <c r="C27" s="273"/>
      <c r="D27" s="384" t="s">
        <v>161</v>
      </c>
      <c r="E27" s="393" t="s">
        <v>157</v>
      </c>
      <c r="F27" s="393" t="s">
        <v>157</v>
      </c>
      <c r="G27" s="393" t="s">
        <v>157</v>
      </c>
      <c r="H27" s="393" t="s">
        <v>157</v>
      </c>
      <c r="I27" s="393" t="s">
        <v>157</v>
      </c>
      <c r="J27" s="394" t="s">
        <v>157</v>
      </c>
      <c r="K27" s="395">
        <v>2165</v>
      </c>
      <c r="L27" s="298">
        <f t="shared" si="4"/>
        <v>0</v>
      </c>
      <c r="M27" s="301" t="s">
        <v>158</v>
      </c>
    </row>
    <row r="28" spans="2:13" ht="13.5" customHeight="1">
      <c r="B28" s="289"/>
      <c r="C28" s="273"/>
      <c r="D28" s="396" t="s">
        <v>163</v>
      </c>
      <c r="E28" s="382">
        <v>18070</v>
      </c>
      <c r="F28" s="317">
        <f t="shared" si="2"/>
        <v>0.1</v>
      </c>
      <c r="G28" s="317">
        <f>ROUND((E28-'[2]６０'!H28)/'[2]６０'!H28*100,1)</f>
        <v>8.4</v>
      </c>
      <c r="H28" s="390">
        <v>22226</v>
      </c>
      <c r="I28" s="317">
        <f t="shared" si="3"/>
        <v>0.1</v>
      </c>
      <c r="J28" s="318">
        <f t="shared" ref="J28:J35" si="5">ROUND((H28-E28)/E28*100,1)</f>
        <v>23</v>
      </c>
      <c r="K28" s="392">
        <v>25855</v>
      </c>
      <c r="L28" s="317">
        <f t="shared" si="4"/>
        <v>0.1</v>
      </c>
      <c r="M28" s="318">
        <f t="shared" ref="M28:M35" si="6">ROUND((K28-H28)/H28*100,1)</f>
        <v>16.3</v>
      </c>
    </row>
    <row r="29" spans="2:13" ht="13.5" customHeight="1">
      <c r="B29" s="289"/>
      <c r="C29" s="273"/>
      <c r="D29" s="397" t="s">
        <v>164</v>
      </c>
      <c r="E29" s="385">
        <v>0</v>
      </c>
      <c r="F29" s="298">
        <f t="shared" si="2"/>
        <v>0</v>
      </c>
      <c r="G29" s="298">
        <v>0</v>
      </c>
      <c r="H29" s="385">
        <v>0</v>
      </c>
      <c r="I29" s="298">
        <f t="shared" si="3"/>
        <v>0</v>
      </c>
      <c r="J29" s="323">
        <v>0</v>
      </c>
      <c r="K29" s="386">
        <v>0</v>
      </c>
      <c r="L29" s="298">
        <f t="shared" si="4"/>
        <v>0</v>
      </c>
      <c r="M29" s="323">
        <v>0</v>
      </c>
    </row>
    <row r="30" spans="2:13" ht="13.5" customHeight="1">
      <c r="B30" s="289"/>
      <c r="C30" s="273"/>
      <c r="D30" s="389" t="s">
        <v>165</v>
      </c>
      <c r="E30" s="382">
        <v>3948824</v>
      </c>
      <c r="F30" s="316">
        <f t="shared" si="2"/>
        <v>16.5</v>
      </c>
      <c r="G30" s="316">
        <f>ROUND((E30-'[2]６０'!H30)/'[2]６０'!H30*100,1)</f>
        <v>-46.9</v>
      </c>
      <c r="H30" s="382">
        <v>3469302</v>
      </c>
      <c r="I30" s="316">
        <f t="shared" si="3"/>
        <v>14.6</v>
      </c>
      <c r="J30" s="325">
        <f t="shared" si="5"/>
        <v>-12.1</v>
      </c>
      <c r="K30" s="383">
        <v>3306541</v>
      </c>
      <c r="L30" s="316">
        <f t="shared" si="4"/>
        <v>13.9</v>
      </c>
      <c r="M30" s="325">
        <f t="shared" si="6"/>
        <v>-4.7</v>
      </c>
    </row>
    <row r="31" spans="2:13" ht="13.5" customHeight="1">
      <c r="B31" s="289"/>
      <c r="C31" s="273"/>
      <c r="D31" s="384" t="s">
        <v>166</v>
      </c>
      <c r="E31" s="385">
        <v>1264577</v>
      </c>
      <c r="F31" s="298">
        <f t="shared" si="2"/>
        <v>5.3</v>
      </c>
      <c r="G31" s="304">
        <f>ROUND((E31-'[2]６０'!H31)/'[2]６０'!H31*100,1)</f>
        <v>-3.1</v>
      </c>
      <c r="H31" s="385">
        <v>1356894</v>
      </c>
      <c r="I31" s="298">
        <f t="shared" si="3"/>
        <v>5.7</v>
      </c>
      <c r="J31" s="301">
        <f t="shared" si="5"/>
        <v>7.3</v>
      </c>
      <c r="K31" s="386">
        <v>1363808</v>
      </c>
      <c r="L31" s="298">
        <f t="shared" si="4"/>
        <v>5.7</v>
      </c>
      <c r="M31" s="301">
        <f t="shared" si="6"/>
        <v>0.5</v>
      </c>
    </row>
    <row r="32" spans="2:13" ht="13.5" customHeight="1">
      <c r="B32" s="289"/>
      <c r="C32" s="273"/>
      <c r="D32" s="389" t="s">
        <v>167</v>
      </c>
      <c r="E32" s="382">
        <v>176168</v>
      </c>
      <c r="F32" s="316">
        <f t="shared" si="2"/>
        <v>0.7</v>
      </c>
      <c r="G32" s="316">
        <f>ROUND((E32-'[2]６０'!H32)/'[2]６０'!H32*100,1)</f>
        <v>300.2</v>
      </c>
      <c r="H32" s="382">
        <v>43593</v>
      </c>
      <c r="I32" s="316">
        <f t="shared" si="3"/>
        <v>0.2</v>
      </c>
      <c r="J32" s="325">
        <f t="shared" si="5"/>
        <v>-75.3</v>
      </c>
      <c r="K32" s="383">
        <v>42132</v>
      </c>
      <c r="L32" s="316">
        <f t="shared" si="4"/>
        <v>0.2</v>
      </c>
      <c r="M32" s="325">
        <f t="shared" si="6"/>
        <v>-3.4</v>
      </c>
    </row>
    <row r="33" spans="1:13" ht="13.5" customHeight="1">
      <c r="B33" s="289"/>
      <c r="C33" s="273"/>
      <c r="D33" s="384" t="s">
        <v>168</v>
      </c>
      <c r="E33" s="385">
        <v>6374497</v>
      </c>
      <c r="F33" s="298">
        <f t="shared" si="2"/>
        <v>26.7</v>
      </c>
      <c r="G33" s="298">
        <f>ROUND((E33-'[2]６０'!H33)/'[2]６０'!H33*100,1)</f>
        <v>11</v>
      </c>
      <c r="H33" s="385">
        <v>6314338</v>
      </c>
      <c r="I33" s="298">
        <f t="shared" si="3"/>
        <v>26.6</v>
      </c>
      <c r="J33" s="323">
        <f t="shared" si="5"/>
        <v>-0.9</v>
      </c>
      <c r="K33" s="386">
        <v>6653109</v>
      </c>
      <c r="L33" s="298">
        <f t="shared" si="4"/>
        <v>28</v>
      </c>
      <c r="M33" s="323">
        <f t="shared" si="6"/>
        <v>5.4</v>
      </c>
    </row>
    <row r="34" spans="1:13" ht="13.5" customHeight="1">
      <c r="B34" s="289"/>
      <c r="C34" s="273"/>
      <c r="D34" s="389" t="s">
        <v>169</v>
      </c>
      <c r="E34" s="382">
        <v>3996</v>
      </c>
      <c r="F34" s="316">
        <f t="shared" si="2"/>
        <v>0</v>
      </c>
      <c r="G34" s="317">
        <f>ROUND((E34-'[2]６０'!H34)/'[2]６０'!H34*100,1)</f>
        <v>-1</v>
      </c>
      <c r="H34" s="382">
        <v>3516</v>
      </c>
      <c r="I34" s="316">
        <f t="shared" si="3"/>
        <v>0</v>
      </c>
      <c r="J34" s="318">
        <f t="shared" si="5"/>
        <v>-12</v>
      </c>
      <c r="K34" s="383">
        <v>3119</v>
      </c>
      <c r="L34" s="316">
        <f t="shared" si="4"/>
        <v>0</v>
      </c>
      <c r="M34" s="318">
        <f t="shared" si="6"/>
        <v>-11.3</v>
      </c>
    </row>
    <row r="35" spans="1:13" ht="13.5" customHeight="1">
      <c r="A35" s="124"/>
      <c r="B35" s="305"/>
      <c r="C35" s="306"/>
      <c r="D35" s="388" t="s">
        <v>170</v>
      </c>
      <c r="E35" s="398">
        <v>1782245</v>
      </c>
      <c r="F35" s="327">
        <f t="shared" si="2"/>
        <v>7.5</v>
      </c>
      <c r="G35" s="328">
        <f>ROUND((E35-'[2]６０'!H35)/'[2]６０'!H35*100,1)</f>
        <v>-66</v>
      </c>
      <c r="H35" s="398">
        <v>1581830</v>
      </c>
      <c r="I35" s="327">
        <f t="shared" si="3"/>
        <v>6.7</v>
      </c>
      <c r="J35" s="330">
        <f t="shared" si="5"/>
        <v>-11.2</v>
      </c>
      <c r="K35" s="399">
        <v>1719143</v>
      </c>
      <c r="L35" s="327">
        <f t="shared" si="4"/>
        <v>7.2</v>
      </c>
      <c r="M35" s="330">
        <f t="shared" si="6"/>
        <v>8.6999999999999993</v>
      </c>
    </row>
    <row r="36" spans="1:13" ht="13.5" customHeight="1">
      <c r="A36" s="331"/>
      <c r="J36" s="230"/>
      <c r="M36" s="230"/>
    </row>
    <row r="37" spans="1:13" ht="13.5" customHeight="1">
      <c r="D37" s="331"/>
      <c r="J37" s="230"/>
      <c r="M37" s="230"/>
    </row>
    <row r="38" spans="1:13" ht="13.5" customHeight="1">
      <c r="D38" s="331"/>
      <c r="J38" s="230"/>
      <c r="M38" s="230"/>
    </row>
    <row r="39" spans="1:13" ht="13.5" customHeight="1"/>
    <row r="40" spans="1:13" ht="13.5" customHeight="1">
      <c r="E40" s="332"/>
      <c r="F40" s="332"/>
      <c r="G40" s="332"/>
    </row>
    <row r="41" spans="1:13" ht="13.5" customHeight="1">
      <c r="A41" s="333"/>
      <c r="E41" s="400"/>
      <c r="F41" s="400"/>
      <c r="G41" s="400"/>
      <c r="H41" s="271"/>
      <c r="I41" s="271"/>
      <c r="J41" s="271"/>
      <c r="K41" s="271"/>
      <c r="L41" s="271"/>
      <c r="M41" s="271"/>
    </row>
    <row r="42" spans="1:13" ht="13.5" customHeight="1">
      <c r="A42" s="122"/>
      <c r="B42" s="122"/>
      <c r="C42" s="122"/>
      <c r="D42" s="122"/>
      <c r="E42" s="158" t="s">
        <v>108</v>
      </c>
      <c r="F42" s="159"/>
      <c r="G42" s="156"/>
      <c r="H42" s="158" t="s">
        <v>70</v>
      </c>
      <c r="I42" s="159"/>
      <c r="J42" s="159"/>
      <c r="K42" s="378" t="s">
        <v>191</v>
      </c>
      <c r="L42" s="378"/>
      <c r="M42" s="378"/>
    </row>
    <row r="43" spans="1:13" ht="13.5" customHeight="1">
      <c r="E43" s="46" t="s">
        <v>136</v>
      </c>
      <c r="F43" s="46" t="s">
        <v>137</v>
      </c>
      <c r="G43" s="46" t="s">
        <v>138</v>
      </c>
      <c r="H43" s="46" t="s">
        <v>136</v>
      </c>
      <c r="I43" s="46" t="s">
        <v>137</v>
      </c>
      <c r="J43" s="275" t="s">
        <v>138</v>
      </c>
      <c r="K43" s="274" t="s">
        <v>172</v>
      </c>
      <c r="L43" s="46" t="s">
        <v>52</v>
      </c>
      <c r="M43" s="275" t="s">
        <v>173</v>
      </c>
    </row>
    <row r="44" spans="1:13" ht="13.5" customHeight="1">
      <c r="A44" s="124"/>
      <c r="B44" s="124"/>
      <c r="C44" s="124"/>
      <c r="D44" s="124"/>
      <c r="E44" s="56" t="s">
        <v>139</v>
      </c>
      <c r="F44" s="56" t="s">
        <v>140</v>
      </c>
      <c r="G44" s="56" t="s">
        <v>140</v>
      </c>
      <c r="H44" s="56" t="s">
        <v>139</v>
      </c>
      <c r="I44" s="56" t="s">
        <v>140</v>
      </c>
      <c r="J44" s="277" t="s">
        <v>140</v>
      </c>
      <c r="K44" s="276" t="s">
        <v>54</v>
      </c>
      <c r="L44" s="56" t="s">
        <v>55</v>
      </c>
      <c r="M44" s="277" t="s">
        <v>55</v>
      </c>
    </row>
    <row r="45" spans="1:13" ht="13.5" customHeight="1">
      <c r="A45" s="335" t="s">
        <v>174</v>
      </c>
      <c r="B45" s="335"/>
      <c r="C45" s="335"/>
      <c r="D45" s="335"/>
      <c r="E45" s="401">
        <f>SUM(E46,E52,E58:E61)</f>
        <v>22671037</v>
      </c>
      <c r="F45" s="338">
        <f>ROUND(E45/E$45*100,1)</f>
        <v>100</v>
      </c>
      <c r="G45" s="339">
        <f>ROUND((E45-'[2]６０'!H45)/'[2]６０'!H45*100,1)</f>
        <v>-21.4</v>
      </c>
      <c r="H45" s="337">
        <f>SUM(H46,H52,H58:H61)</f>
        <v>22818436</v>
      </c>
      <c r="I45" s="338">
        <f t="shared" ref="I45:I61" si="7">ROUND(H45/H$45*100,1)</f>
        <v>100</v>
      </c>
      <c r="J45" s="340">
        <f t="shared" ref="J45:J61" si="8">ROUND((H45-E45)/E45*100,1)</f>
        <v>0.7</v>
      </c>
      <c r="K45" s="337">
        <f>SUM(K46,K52,K58:K61)</f>
        <v>22848433</v>
      </c>
      <c r="L45" s="338">
        <f t="shared" ref="L45:L61" si="9">ROUND(K45/K$45*100,1)</f>
        <v>100</v>
      </c>
      <c r="M45" s="340">
        <f t="shared" ref="M45:M61" si="10">ROUND((K45-H45)/H45*100,1)</f>
        <v>0.1</v>
      </c>
    </row>
    <row r="46" spans="1:13" ht="13.5" customHeight="1">
      <c r="B46" s="341" t="s">
        <v>175</v>
      </c>
      <c r="C46" s="341"/>
      <c r="D46" s="341"/>
      <c r="E46" s="342">
        <f>SUM(E47:E49)</f>
        <v>10124712</v>
      </c>
      <c r="F46" s="343">
        <f t="shared" ref="F46:F61" si="11">ROUND(E46/E$45*100,1)</f>
        <v>44.7</v>
      </c>
      <c r="G46" s="344">
        <f>ROUND((E46-'[2]６０'!H46)/'[2]６０'!H46*100,1)</f>
        <v>11.2</v>
      </c>
      <c r="H46" s="342">
        <f>SUM(H47:H49)</f>
        <v>9804889</v>
      </c>
      <c r="I46" s="343">
        <f t="shared" si="7"/>
        <v>43</v>
      </c>
      <c r="J46" s="345">
        <f t="shared" si="8"/>
        <v>-3.2</v>
      </c>
      <c r="K46" s="365">
        <f>SUM(K47:K49)</f>
        <v>9525587</v>
      </c>
      <c r="L46" s="343">
        <f t="shared" si="9"/>
        <v>41.7</v>
      </c>
      <c r="M46" s="345">
        <f t="shared" si="10"/>
        <v>-2.8</v>
      </c>
    </row>
    <row r="47" spans="1:13" ht="13.5" customHeight="1">
      <c r="B47" s="289"/>
      <c r="C47" s="346" t="s">
        <v>176</v>
      </c>
      <c r="D47" s="335"/>
      <c r="E47" s="385">
        <v>3790739</v>
      </c>
      <c r="F47" s="298">
        <f t="shared" si="11"/>
        <v>16.7</v>
      </c>
      <c r="G47" s="347">
        <f>ROUND((E47-'[2]６０'!H47)/'[2]６０'!H47*100,1)</f>
        <v>3.4</v>
      </c>
      <c r="H47" s="385">
        <v>3746221</v>
      </c>
      <c r="I47" s="298">
        <f t="shared" si="7"/>
        <v>16.399999999999999</v>
      </c>
      <c r="J47" s="348">
        <f t="shared" si="8"/>
        <v>-1.2</v>
      </c>
      <c r="K47" s="386">
        <v>3824428</v>
      </c>
      <c r="L47" s="298">
        <f t="shared" si="9"/>
        <v>16.7</v>
      </c>
      <c r="M47" s="348">
        <f t="shared" si="10"/>
        <v>2.1</v>
      </c>
    </row>
    <row r="48" spans="1:13" ht="13.5" customHeight="1">
      <c r="B48" s="289"/>
      <c r="C48" s="349" t="s">
        <v>177</v>
      </c>
      <c r="D48" s="402"/>
      <c r="E48" s="382">
        <v>3897127</v>
      </c>
      <c r="F48" s="292">
        <f t="shared" si="11"/>
        <v>17.2</v>
      </c>
      <c r="G48" s="292">
        <f>ROUND((E48-'[2]６０'!H48)/'[2]６０'!H48*100,1)</f>
        <v>27.2</v>
      </c>
      <c r="H48" s="382">
        <v>3460029</v>
      </c>
      <c r="I48" s="292">
        <f t="shared" si="7"/>
        <v>15.2</v>
      </c>
      <c r="J48" s="351">
        <f t="shared" si="8"/>
        <v>-11.2</v>
      </c>
      <c r="K48" s="383">
        <v>3617401</v>
      </c>
      <c r="L48" s="292">
        <f t="shared" si="9"/>
        <v>15.8</v>
      </c>
      <c r="M48" s="351">
        <f t="shared" si="10"/>
        <v>4.5</v>
      </c>
    </row>
    <row r="49" spans="1:13" ht="13.5" customHeight="1">
      <c r="B49" s="289"/>
      <c r="C49" s="352" t="s">
        <v>178</v>
      </c>
      <c r="D49" s="372"/>
      <c r="E49" s="403">
        <v>2436846</v>
      </c>
      <c r="F49" s="298">
        <f t="shared" si="11"/>
        <v>10.7</v>
      </c>
      <c r="G49" s="304">
        <f>ROUND((E49-'[2]６０'!H49)/'[2]６０'!H49*100,1)</f>
        <v>2.8</v>
      </c>
      <c r="H49" s="403">
        <v>2598639</v>
      </c>
      <c r="I49" s="298">
        <f t="shared" si="7"/>
        <v>11.4</v>
      </c>
      <c r="J49" s="301">
        <f t="shared" si="8"/>
        <v>6.6</v>
      </c>
      <c r="K49" s="404">
        <v>2083758</v>
      </c>
      <c r="L49" s="298">
        <f t="shared" si="9"/>
        <v>9.1</v>
      </c>
      <c r="M49" s="301">
        <f t="shared" si="10"/>
        <v>-19.8</v>
      </c>
    </row>
    <row r="50" spans="1:13" ht="13.5" customHeight="1">
      <c r="B50" s="289"/>
      <c r="C50" s="289"/>
      <c r="D50" s="405" t="s">
        <v>179</v>
      </c>
      <c r="E50" s="406">
        <v>2436840</v>
      </c>
      <c r="F50" s="357">
        <f t="shared" si="11"/>
        <v>10.7</v>
      </c>
      <c r="G50" s="358">
        <f>ROUND((E50-'[2]６０'!H50)/'[2]６０'!H50*100,1)</f>
        <v>2.8</v>
      </c>
      <c r="H50" s="406">
        <v>2598639</v>
      </c>
      <c r="I50" s="357">
        <f t="shared" si="7"/>
        <v>11.4</v>
      </c>
      <c r="J50" s="359">
        <f t="shared" si="8"/>
        <v>6.6</v>
      </c>
      <c r="K50" s="407">
        <v>2083758</v>
      </c>
      <c r="L50" s="357">
        <f t="shared" si="9"/>
        <v>9.1</v>
      </c>
      <c r="M50" s="359">
        <f t="shared" si="10"/>
        <v>-19.8</v>
      </c>
    </row>
    <row r="51" spans="1:13" ht="13.5" customHeight="1">
      <c r="B51" s="305"/>
      <c r="C51" s="305"/>
      <c r="D51" s="305" t="s">
        <v>180</v>
      </c>
      <c r="E51" s="408">
        <v>6</v>
      </c>
      <c r="F51" s="304">
        <f t="shared" si="11"/>
        <v>0</v>
      </c>
      <c r="G51" s="304">
        <f>ROUND((E51-'[2]６０'!H51)/'[2]６０'!H51*100,1)</f>
        <v>-14.3</v>
      </c>
      <c r="H51" s="408">
        <v>0</v>
      </c>
      <c r="I51" s="304">
        <f t="shared" si="7"/>
        <v>0</v>
      </c>
      <c r="J51" s="301" t="s">
        <v>162</v>
      </c>
      <c r="K51" s="395">
        <v>0</v>
      </c>
      <c r="L51" s="304">
        <f t="shared" si="9"/>
        <v>0</v>
      </c>
      <c r="M51" s="301">
        <v>0</v>
      </c>
    </row>
    <row r="52" spans="1:13" ht="13.5" customHeight="1">
      <c r="B52" s="362" t="s">
        <v>181</v>
      </c>
      <c r="C52" s="363"/>
      <c r="D52" s="363"/>
      <c r="E52" s="342">
        <f>SUM(E53:E55)</f>
        <v>7418871</v>
      </c>
      <c r="F52" s="366">
        <f t="shared" si="11"/>
        <v>32.700000000000003</v>
      </c>
      <c r="G52" s="343">
        <f>ROUND((E52-'[2]６０'!H52)/'[2]６０'!H52*100,1)</f>
        <v>-38.200000000000003</v>
      </c>
      <c r="H52" s="365">
        <f>SUM(H53:H55)</f>
        <v>8138025</v>
      </c>
      <c r="I52" s="366">
        <f t="shared" si="7"/>
        <v>35.700000000000003</v>
      </c>
      <c r="J52" s="367">
        <f t="shared" si="8"/>
        <v>9.6999999999999993</v>
      </c>
      <c r="K52" s="365">
        <f>SUM(K53:K55)</f>
        <v>7833562</v>
      </c>
      <c r="L52" s="366">
        <f t="shared" si="9"/>
        <v>34.299999999999997</v>
      </c>
      <c r="M52" s="367">
        <f t="shared" si="10"/>
        <v>-3.7</v>
      </c>
    </row>
    <row r="53" spans="1:13" ht="13.5" customHeight="1">
      <c r="B53" s="289"/>
      <c r="C53" s="346" t="s">
        <v>182</v>
      </c>
      <c r="D53" s="335"/>
      <c r="E53" s="385">
        <v>3438362</v>
      </c>
      <c r="F53" s="298">
        <f t="shared" si="11"/>
        <v>15.2</v>
      </c>
      <c r="G53" s="304">
        <f>ROUND((E53-'[2]６０'!H53)/'[2]６０'!H53*100,1)</f>
        <v>5.0999999999999996</v>
      </c>
      <c r="H53" s="385">
        <v>3653554</v>
      </c>
      <c r="I53" s="298">
        <f t="shared" si="7"/>
        <v>16</v>
      </c>
      <c r="J53" s="301">
        <f t="shared" si="8"/>
        <v>6.3</v>
      </c>
      <c r="K53" s="386">
        <v>3308971</v>
      </c>
      <c r="L53" s="298">
        <f t="shared" si="9"/>
        <v>14.5</v>
      </c>
      <c r="M53" s="301">
        <f t="shared" si="10"/>
        <v>-9.4</v>
      </c>
    </row>
    <row r="54" spans="1:13" ht="13.5" customHeight="1">
      <c r="B54" s="289"/>
      <c r="C54" s="349" t="s">
        <v>183</v>
      </c>
      <c r="D54" s="402"/>
      <c r="E54" s="382">
        <v>393946</v>
      </c>
      <c r="F54" s="292">
        <f t="shared" si="11"/>
        <v>1.7</v>
      </c>
      <c r="G54" s="293">
        <f>ROUND((E54-'[2]６０'!H54)/'[2]６０'!H54*100,1)</f>
        <v>58.6</v>
      </c>
      <c r="H54" s="382">
        <v>227088</v>
      </c>
      <c r="I54" s="292">
        <f t="shared" si="7"/>
        <v>1</v>
      </c>
      <c r="J54" s="295">
        <f t="shared" si="8"/>
        <v>-42.4</v>
      </c>
      <c r="K54" s="383">
        <v>279888</v>
      </c>
      <c r="L54" s="292">
        <f t="shared" si="9"/>
        <v>1.2</v>
      </c>
      <c r="M54" s="295">
        <f t="shared" si="10"/>
        <v>23.3</v>
      </c>
    </row>
    <row r="55" spans="1:13" ht="13.5" customHeight="1">
      <c r="B55" s="289"/>
      <c r="C55" s="352" t="s">
        <v>184</v>
      </c>
      <c r="D55" s="372"/>
      <c r="E55" s="403">
        <v>3586563</v>
      </c>
      <c r="F55" s="298">
        <f t="shared" si="11"/>
        <v>15.8</v>
      </c>
      <c r="G55" s="298">
        <f>ROUND((E55-'[2]６０'!H55)/'[2]６０'!H55*100,1)</f>
        <v>-57.8</v>
      </c>
      <c r="H55" s="403">
        <v>4257383</v>
      </c>
      <c r="I55" s="298">
        <f t="shared" si="7"/>
        <v>18.7</v>
      </c>
      <c r="J55" s="323">
        <f t="shared" si="8"/>
        <v>18.7</v>
      </c>
      <c r="K55" s="404">
        <v>4244703</v>
      </c>
      <c r="L55" s="298">
        <f t="shared" si="9"/>
        <v>18.600000000000001</v>
      </c>
      <c r="M55" s="323">
        <f t="shared" si="10"/>
        <v>-0.3</v>
      </c>
    </row>
    <row r="56" spans="1:13" ht="13.5" customHeight="1">
      <c r="B56" s="289"/>
      <c r="C56" s="289"/>
      <c r="D56" s="405" t="s">
        <v>185</v>
      </c>
      <c r="E56" s="406">
        <v>1088617</v>
      </c>
      <c r="F56" s="357">
        <f t="shared" si="11"/>
        <v>4.8</v>
      </c>
      <c r="G56" s="358">
        <f>ROUND((E56-'[2]６０'!H56)/'[2]６０'!H56*100,1)</f>
        <v>-42.1</v>
      </c>
      <c r="H56" s="406">
        <v>1465682</v>
      </c>
      <c r="I56" s="357">
        <f t="shared" si="7"/>
        <v>6.4</v>
      </c>
      <c r="J56" s="359">
        <f t="shared" si="8"/>
        <v>34.6</v>
      </c>
      <c r="K56" s="407">
        <v>1650502</v>
      </c>
      <c r="L56" s="357">
        <f t="shared" si="9"/>
        <v>7.2</v>
      </c>
      <c r="M56" s="359">
        <f t="shared" si="10"/>
        <v>12.6</v>
      </c>
    </row>
    <row r="57" spans="1:13" ht="13.5" customHeight="1">
      <c r="B57" s="305"/>
      <c r="C57" s="305"/>
      <c r="D57" s="305" t="s">
        <v>186</v>
      </c>
      <c r="E57" s="398">
        <f>E55-E56</f>
        <v>2497946</v>
      </c>
      <c r="F57" s="327">
        <f t="shared" si="11"/>
        <v>11</v>
      </c>
      <c r="G57" s="327">
        <f>ROUND((E57-'[2]６０'!H57)/'[2]６０'!H57*100,1)</f>
        <v>-62.2</v>
      </c>
      <c r="H57" s="398">
        <f>H55-H56</f>
        <v>2791701</v>
      </c>
      <c r="I57" s="327">
        <f t="shared" si="7"/>
        <v>12.2</v>
      </c>
      <c r="J57" s="368">
        <f t="shared" si="8"/>
        <v>11.8</v>
      </c>
      <c r="K57" s="399">
        <f>K55-K56</f>
        <v>2594201</v>
      </c>
      <c r="L57" s="327">
        <f t="shared" si="9"/>
        <v>11.4</v>
      </c>
      <c r="M57" s="368">
        <f t="shared" si="10"/>
        <v>-7.1</v>
      </c>
    </row>
    <row r="58" spans="1:13" ht="13.5" customHeight="1">
      <c r="B58" s="369" t="s">
        <v>187</v>
      </c>
      <c r="C58" s="370"/>
      <c r="D58" s="370"/>
      <c r="E58" s="382">
        <v>2690028</v>
      </c>
      <c r="F58" s="292">
        <f t="shared" si="11"/>
        <v>11.9</v>
      </c>
      <c r="G58" s="293">
        <f>ROUND((E58-'[2]６０'!H58)/'[2]６０'!H58*100,1)</f>
        <v>-53.3</v>
      </c>
      <c r="H58" s="382">
        <v>2261275</v>
      </c>
      <c r="I58" s="292">
        <f t="shared" si="7"/>
        <v>9.9</v>
      </c>
      <c r="J58" s="295">
        <f t="shared" si="8"/>
        <v>-15.9</v>
      </c>
      <c r="K58" s="383">
        <v>2519886</v>
      </c>
      <c r="L58" s="292">
        <f t="shared" si="9"/>
        <v>11</v>
      </c>
      <c r="M58" s="295">
        <f t="shared" si="10"/>
        <v>11.4</v>
      </c>
    </row>
    <row r="59" spans="1:13" ht="13.5" customHeight="1">
      <c r="B59" s="352" t="s">
        <v>188</v>
      </c>
      <c r="C59" s="372"/>
      <c r="D59" s="372"/>
      <c r="E59" s="385">
        <v>980774</v>
      </c>
      <c r="F59" s="298">
        <f t="shared" si="11"/>
        <v>4.3</v>
      </c>
      <c r="G59" s="298">
        <f>ROUND((E59-'[2]６０'!H59)/'[2]６０'!H59*100,1)</f>
        <v>114.3</v>
      </c>
      <c r="H59" s="385">
        <v>1104965</v>
      </c>
      <c r="I59" s="298">
        <f t="shared" si="7"/>
        <v>4.8</v>
      </c>
      <c r="J59" s="323">
        <f t="shared" si="8"/>
        <v>12.7</v>
      </c>
      <c r="K59" s="386">
        <v>1426816</v>
      </c>
      <c r="L59" s="298">
        <f t="shared" si="9"/>
        <v>6.2</v>
      </c>
      <c r="M59" s="323">
        <f t="shared" si="10"/>
        <v>29.1</v>
      </c>
    </row>
    <row r="60" spans="1:13" ht="13.5" customHeight="1">
      <c r="B60" s="373" t="s">
        <v>189</v>
      </c>
      <c r="C60" s="374"/>
      <c r="D60" s="374"/>
      <c r="E60" s="382">
        <v>11160</v>
      </c>
      <c r="F60" s="292">
        <f t="shared" si="11"/>
        <v>0</v>
      </c>
      <c r="G60" s="293">
        <f>ROUND((E60-'[2]６０'!H60)/'[2]６０'!H60*100,1)</f>
        <v>-73.400000000000006</v>
      </c>
      <c r="H60" s="382">
        <v>8871</v>
      </c>
      <c r="I60" s="292">
        <f t="shared" si="7"/>
        <v>0</v>
      </c>
      <c r="J60" s="295">
        <f t="shared" si="8"/>
        <v>-20.5</v>
      </c>
      <c r="K60" s="383">
        <v>15563</v>
      </c>
      <c r="L60" s="292">
        <f t="shared" si="9"/>
        <v>0.1</v>
      </c>
      <c r="M60" s="295">
        <f t="shared" si="10"/>
        <v>75.400000000000006</v>
      </c>
    </row>
    <row r="61" spans="1:13" ht="13.5" customHeight="1">
      <c r="A61" s="124"/>
      <c r="B61" s="376" t="s">
        <v>190</v>
      </c>
      <c r="C61" s="127"/>
      <c r="D61" s="127"/>
      <c r="E61" s="398">
        <v>1445492</v>
      </c>
      <c r="F61" s="327">
        <f t="shared" si="11"/>
        <v>6.4</v>
      </c>
      <c r="G61" s="328">
        <f>ROUND((E61-'[2]６０'!H61)/'[2]６０'!H61*100,1)</f>
        <v>-2.5</v>
      </c>
      <c r="H61" s="398">
        <v>1500411</v>
      </c>
      <c r="I61" s="327">
        <f t="shared" si="7"/>
        <v>6.6</v>
      </c>
      <c r="J61" s="330">
        <f t="shared" si="8"/>
        <v>3.8</v>
      </c>
      <c r="K61" s="399">
        <v>1527019</v>
      </c>
      <c r="L61" s="327">
        <f t="shared" si="9"/>
        <v>6.7</v>
      </c>
      <c r="M61" s="330">
        <f t="shared" si="10"/>
        <v>1.8</v>
      </c>
    </row>
    <row r="62" spans="1:13" ht="13.5" customHeight="1">
      <c r="A62" s="331"/>
      <c r="M62" s="230"/>
    </row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24">
    <mergeCell ref="C54:D54"/>
    <mergeCell ref="C55:D55"/>
    <mergeCell ref="B58:D58"/>
    <mergeCell ref="B59:D59"/>
    <mergeCell ref="B60:D60"/>
    <mergeCell ref="B61:D61"/>
    <mergeCell ref="A45:D45"/>
    <mergeCell ref="C47:D47"/>
    <mergeCell ref="C48:D48"/>
    <mergeCell ref="C49:D49"/>
    <mergeCell ref="B52:D52"/>
    <mergeCell ref="C53:D53"/>
    <mergeCell ref="A9:D9"/>
    <mergeCell ref="H41:J41"/>
    <mergeCell ref="K41:M41"/>
    <mergeCell ref="E42:G42"/>
    <mergeCell ref="H42:J42"/>
    <mergeCell ref="K42:M42"/>
    <mergeCell ref="E5:G5"/>
    <mergeCell ref="H5:J5"/>
    <mergeCell ref="K5:M5"/>
    <mergeCell ref="E6:G6"/>
    <mergeCell ref="H6:J6"/>
    <mergeCell ref="K6:M6"/>
  </mergeCells>
  <phoneticPr fontId="3"/>
  <pageMargins left="0.78740157480314965" right="0.78740157480314965" top="0.19685039370078741" bottom="0.59055118110236227" header="0" footer="0.19685039370078741"/>
  <pageSetup paperSize="9" scale="90" orientation="portrait" r:id="rId1"/>
  <headerFooter alignWithMargins="0">
    <oddFooter>&amp;C&amp;"ＭＳ ゴシック,標準"&amp;9―&amp;A―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DAED-FBC0-42E3-86A1-AA1FB2D3E50E}">
  <sheetPr>
    <tabColor rgb="FF92D050"/>
    <pageSetUpPr fitToPage="1"/>
  </sheetPr>
  <dimension ref="A1:M69"/>
  <sheetViews>
    <sheetView view="pageBreakPreview" topLeftCell="A34" zoomScale="120" zoomScaleNormal="100" zoomScaleSheetLayoutView="120" workbookViewId="0">
      <selection activeCell="L38" sqref="L38"/>
    </sheetView>
  </sheetViews>
  <sheetFormatPr defaultColWidth="9" defaultRowHeight="11.25"/>
  <cols>
    <col min="1" max="1" width="2.75" style="112" customWidth="1"/>
    <col min="2" max="3" width="1.75" style="112" customWidth="1"/>
    <col min="4" max="4" width="24.625" style="112" customWidth="1"/>
    <col min="5" max="10" width="9.375" style="112" hidden="1" customWidth="1"/>
    <col min="11" max="13" width="9.375" style="112" customWidth="1"/>
    <col min="14" max="16384" width="9" style="112"/>
  </cols>
  <sheetData>
    <row r="1" spans="1:13" s="1" customFormat="1" ht="10.5"/>
    <row r="2" spans="1:13" s="1" customFormat="1" ht="10.5">
      <c r="A2" s="2" t="s">
        <v>0</v>
      </c>
      <c r="M2" s="3"/>
    </row>
    <row r="3" spans="1:13" s="1" customFormat="1" ht="10.5"/>
    <row r="4" spans="1:13" s="1" customFormat="1" ht="10.5"/>
    <row r="5" spans="1:13" ht="13.5" customHeight="1">
      <c r="A5" s="333" t="s">
        <v>133</v>
      </c>
      <c r="B5" s="409"/>
      <c r="C5" s="409"/>
      <c r="D5" s="409"/>
      <c r="E5" s="410"/>
      <c r="F5" s="410"/>
      <c r="G5" s="410"/>
      <c r="H5" s="410"/>
      <c r="I5" s="410"/>
      <c r="J5" s="410"/>
      <c r="K5" s="410"/>
      <c r="L5" s="410"/>
      <c r="M5" s="410"/>
    </row>
    <row r="6" spans="1:13" ht="13.5" customHeight="1">
      <c r="A6" s="122"/>
      <c r="B6" s="122"/>
      <c r="C6" s="122"/>
      <c r="D6" s="122"/>
      <c r="E6" s="159" t="s">
        <v>108</v>
      </c>
      <c r="F6" s="159"/>
      <c r="G6" s="156"/>
      <c r="H6" s="158" t="s">
        <v>70</v>
      </c>
      <c r="I6" s="159"/>
      <c r="J6" s="156"/>
      <c r="K6" s="411" t="s">
        <v>191</v>
      </c>
      <c r="L6" s="378"/>
      <c r="M6" s="378"/>
    </row>
    <row r="7" spans="1:13" ht="13.5" customHeight="1">
      <c r="E7" s="274" t="s">
        <v>136</v>
      </c>
      <c r="F7" s="46" t="s">
        <v>137</v>
      </c>
      <c r="G7" s="275" t="s">
        <v>138</v>
      </c>
      <c r="H7" s="46" t="s">
        <v>136</v>
      </c>
      <c r="I7" s="46" t="s">
        <v>137</v>
      </c>
      <c r="J7" s="275" t="s">
        <v>138</v>
      </c>
      <c r="K7" s="46" t="s">
        <v>172</v>
      </c>
      <c r="L7" s="46" t="s">
        <v>52</v>
      </c>
      <c r="M7" s="275" t="s">
        <v>173</v>
      </c>
    </row>
    <row r="8" spans="1:13" ht="13.5" customHeight="1">
      <c r="E8" s="276" t="s">
        <v>139</v>
      </c>
      <c r="F8" s="56" t="s">
        <v>140</v>
      </c>
      <c r="G8" s="277" t="s">
        <v>140</v>
      </c>
      <c r="H8" s="56" t="s">
        <v>139</v>
      </c>
      <c r="I8" s="56" t="s">
        <v>140</v>
      </c>
      <c r="J8" s="277" t="s">
        <v>140</v>
      </c>
      <c r="K8" s="56" t="s">
        <v>54</v>
      </c>
      <c r="L8" s="56" t="s">
        <v>55</v>
      </c>
      <c r="M8" s="277" t="s">
        <v>55</v>
      </c>
    </row>
    <row r="9" spans="1:13" ht="13.5" customHeight="1">
      <c r="A9" s="278" t="s">
        <v>141</v>
      </c>
      <c r="B9" s="278"/>
      <c r="C9" s="278"/>
      <c r="D9" s="278"/>
      <c r="E9" s="379">
        <f>SUM(E10,E19)</f>
        <v>23914168</v>
      </c>
      <c r="F9" s="281">
        <f>ROUND(E9/E$9*100,1)</f>
        <v>100</v>
      </c>
      <c r="G9" s="282">
        <f>ROUND((E9-'[2]６０'!H9)/'[2]６０'!H9*100,1)</f>
        <v>-19.600000000000001</v>
      </c>
      <c r="H9" s="280">
        <f>SUM(H10,H19)</f>
        <v>23725752</v>
      </c>
      <c r="I9" s="281">
        <f>ROUND(H9/H$9*100,1)</f>
        <v>100</v>
      </c>
      <c r="J9" s="282">
        <f>ROUND((H9-E9)/E9*100,1)</f>
        <v>-0.8</v>
      </c>
      <c r="K9" s="280">
        <f>SUM(K10,K19)</f>
        <v>23754128</v>
      </c>
      <c r="L9" s="281">
        <f>ROUND(K9/K$9*100,1)</f>
        <v>100</v>
      </c>
      <c r="M9" s="283">
        <f t="shared" ref="M9:M25" si="0">ROUND((K9-H9)/H9*100,1)</f>
        <v>0.1</v>
      </c>
    </row>
    <row r="10" spans="1:13" ht="13.5" customHeight="1">
      <c r="B10" s="284" t="s">
        <v>142</v>
      </c>
      <c r="C10" s="122"/>
      <c r="D10" s="122"/>
      <c r="E10" s="380">
        <f>SUM(E11:E18)</f>
        <v>9183409</v>
      </c>
      <c r="F10" s="286">
        <f>ROUND(E10/E$9*100,1)</f>
        <v>38.4</v>
      </c>
      <c r="G10" s="287">
        <f>ROUND((E10-'[2]６０'!H10)/'[2]６０'!H10*100,1)</f>
        <v>3.1</v>
      </c>
      <c r="H10" s="285">
        <f>SUM(H11:H18)</f>
        <v>9758271</v>
      </c>
      <c r="I10" s="286">
        <f>ROUND(H10/H$9*100,1)</f>
        <v>41.1</v>
      </c>
      <c r="J10" s="287">
        <f t="shared" ref="J10:J25" si="1">ROUND((H10-E10)/E10*100,1)</f>
        <v>6.3</v>
      </c>
      <c r="K10" s="285">
        <f>SUM(K11:K18)</f>
        <v>9442878</v>
      </c>
      <c r="L10" s="286">
        <f>ROUND(K10/K$9*100,1)</f>
        <v>39.799999999999997</v>
      </c>
      <c r="M10" s="288">
        <f t="shared" si="0"/>
        <v>-3.2</v>
      </c>
    </row>
    <row r="11" spans="1:13" ht="13.5" customHeight="1">
      <c r="B11" s="289"/>
      <c r="C11" s="273"/>
      <c r="D11" s="381" t="s">
        <v>143</v>
      </c>
      <c r="E11" s="383">
        <v>6514005</v>
      </c>
      <c r="F11" s="292">
        <f>ROUND(E11/E$9*100,1)</f>
        <v>27.2</v>
      </c>
      <c r="G11" s="293">
        <f>ROUND((E11-'[2]６０'!H11)/'[2]６０'!H11*100,1)</f>
        <v>5.3</v>
      </c>
      <c r="H11" s="382">
        <v>6570640</v>
      </c>
      <c r="I11" s="292">
        <f>ROUND(H11/H$9*100,1)</f>
        <v>27.7</v>
      </c>
      <c r="J11" s="293">
        <f t="shared" si="1"/>
        <v>0.9</v>
      </c>
      <c r="K11" s="382">
        <v>6663892</v>
      </c>
      <c r="L11" s="292">
        <f>ROUND(K11/K$9*100,1)</f>
        <v>28.1</v>
      </c>
      <c r="M11" s="295">
        <f t="shared" si="0"/>
        <v>1.4</v>
      </c>
    </row>
    <row r="12" spans="1:13" ht="13.5" customHeight="1">
      <c r="B12" s="289"/>
      <c r="C12" s="273"/>
      <c r="D12" s="384" t="s">
        <v>144</v>
      </c>
      <c r="E12" s="386">
        <v>96948</v>
      </c>
      <c r="F12" s="298">
        <f>ROUND(E12/E$9*100,1)</f>
        <v>0.4</v>
      </c>
      <c r="G12" s="304">
        <f>ROUND((E12-'[2]６０'!H12)/'[2]６０'!H12*100,1)</f>
        <v>31.2</v>
      </c>
      <c r="H12" s="385">
        <v>109171</v>
      </c>
      <c r="I12" s="298">
        <f>ROUND(H12/H$9*100,1)</f>
        <v>0.5</v>
      </c>
      <c r="J12" s="304">
        <f t="shared" si="1"/>
        <v>12.6</v>
      </c>
      <c r="K12" s="385">
        <v>111309</v>
      </c>
      <c r="L12" s="298">
        <f>ROUND(K12/K$9*100,1)</f>
        <v>0.5</v>
      </c>
      <c r="M12" s="301">
        <f t="shared" si="0"/>
        <v>2</v>
      </c>
    </row>
    <row r="13" spans="1:13" ht="13.5" customHeight="1">
      <c r="B13" s="289"/>
      <c r="C13" s="273"/>
      <c r="D13" s="387" t="s">
        <v>145</v>
      </c>
      <c r="E13" s="383">
        <v>100645</v>
      </c>
      <c r="F13" s="292">
        <f>ROUND(E13/E$9*100,1)</f>
        <v>0.4</v>
      </c>
      <c r="G13" s="293">
        <f>ROUND((E13-'[2]６０'!H13)/'[2]６０'!H13*100,1)</f>
        <v>4.0999999999999996</v>
      </c>
      <c r="H13" s="382">
        <v>104595</v>
      </c>
      <c r="I13" s="292">
        <f>ROUND(H13/H$9*100,1)</f>
        <v>0.4</v>
      </c>
      <c r="J13" s="293">
        <f t="shared" si="1"/>
        <v>3.9</v>
      </c>
      <c r="K13" s="382">
        <v>112732</v>
      </c>
      <c r="L13" s="292">
        <f>ROUND(K13/K$9*100,1)</f>
        <v>0.5</v>
      </c>
      <c r="M13" s="295">
        <f t="shared" si="0"/>
        <v>7.8</v>
      </c>
    </row>
    <row r="14" spans="1:13" ht="13.5" customHeight="1">
      <c r="B14" s="289"/>
      <c r="C14" s="273"/>
      <c r="D14" s="384" t="s">
        <v>146</v>
      </c>
      <c r="E14" s="386">
        <v>70887</v>
      </c>
      <c r="F14" s="298">
        <f t="shared" ref="F14:F35" si="2">ROUND(E14/E$9*100,1)</f>
        <v>0.3</v>
      </c>
      <c r="G14" s="304">
        <f>ROUND((E14-'[2]６０'!H14)/'[2]６０'!H14*100,1)</f>
        <v>0.2</v>
      </c>
      <c r="H14" s="385">
        <v>58086</v>
      </c>
      <c r="I14" s="298">
        <f t="shared" ref="I14:I35" si="3">ROUND(H14/H$9*100,1)</f>
        <v>0.2</v>
      </c>
      <c r="J14" s="304">
        <f t="shared" si="1"/>
        <v>-18.100000000000001</v>
      </c>
      <c r="K14" s="385">
        <v>75648</v>
      </c>
      <c r="L14" s="298">
        <f t="shared" ref="L14:L35" si="4">ROUND(K14/K$9*100,1)</f>
        <v>0.3</v>
      </c>
      <c r="M14" s="301">
        <f t="shared" si="0"/>
        <v>30.2</v>
      </c>
    </row>
    <row r="15" spans="1:13" ht="13.5" customHeight="1">
      <c r="B15" s="289"/>
      <c r="C15" s="273"/>
      <c r="D15" s="387" t="s">
        <v>147</v>
      </c>
      <c r="E15" s="383">
        <v>595359</v>
      </c>
      <c r="F15" s="292">
        <f t="shared" si="2"/>
        <v>2.5</v>
      </c>
      <c r="G15" s="293">
        <f>ROUND((E15-'[2]６０'!H15)/'[2]６０'!H15*100,1)</f>
        <v>46.1</v>
      </c>
      <c r="H15" s="382">
        <v>587140</v>
      </c>
      <c r="I15" s="292">
        <f t="shared" si="3"/>
        <v>2.5</v>
      </c>
      <c r="J15" s="293">
        <f t="shared" si="1"/>
        <v>-1.4</v>
      </c>
      <c r="K15" s="382">
        <v>569831</v>
      </c>
      <c r="L15" s="292">
        <f t="shared" si="4"/>
        <v>2.4</v>
      </c>
      <c r="M15" s="295">
        <f t="shared" si="0"/>
        <v>-2.9</v>
      </c>
    </row>
    <row r="16" spans="1:13" ht="13.5" customHeight="1">
      <c r="B16" s="289"/>
      <c r="C16" s="273"/>
      <c r="D16" s="384" t="s">
        <v>148</v>
      </c>
      <c r="E16" s="386">
        <v>442412</v>
      </c>
      <c r="F16" s="298">
        <f t="shared" si="2"/>
        <v>1.8</v>
      </c>
      <c r="G16" s="304">
        <f>ROUND((E16-'[2]６０'!H16)/'[2]６０'!H16*100,1)</f>
        <v>-33.9</v>
      </c>
      <c r="H16" s="385">
        <v>629946</v>
      </c>
      <c r="I16" s="298">
        <f t="shared" si="3"/>
        <v>2.7</v>
      </c>
      <c r="J16" s="304">
        <f t="shared" si="1"/>
        <v>42.4</v>
      </c>
      <c r="K16" s="385">
        <v>536139</v>
      </c>
      <c r="L16" s="298">
        <f t="shared" si="4"/>
        <v>2.2999999999999998</v>
      </c>
      <c r="M16" s="301">
        <f t="shared" si="0"/>
        <v>-14.9</v>
      </c>
    </row>
    <row r="17" spans="2:13" ht="13.5" customHeight="1">
      <c r="B17" s="289"/>
      <c r="C17" s="273"/>
      <c r="D17" s="387" t="s">
        <v>149</v>
      </c>
      <c r="E17" s="383">
        <v>885138</v>
      </c>
      <c r="F17" s="292">
        <f t="shared" si="2"/>
        <v>3.7</v>
      </c>
      <c r="G17" s="293">
        <f>ROUND((E17-'[2]６０'!H17)/'[2]６０'!H17*100,1)</f>
        <v>-14.4</v>
      </c>
      <c r="H17" s="382">
        <v>1243131</v>
      </c>
      <c r="I17" s="292">
        <f t="shared" si="3"/>
        <v>5.2</v>
      </c>
      <c r="J17" s="293">
        <f t="shared" si="1"/>
        <v>40.4</v>
      </c>
      <c r="K17" s="382">
        <v>907316</v>
      </c>
      <c r="L17" s="292">
        <f t="shared" si="4"/>
        <v>3.8</v>
      </c>
      <c r="M17" s="295">
        <f t="shared" si="0"/>
        <v>-27</v>
      </c>
    </row>
    <row r="18" spans="2:13" ht="13.5" customHeight="1">
      <c r="B18" s="305"/>
      <c r="C18" s="306"/>
      <c r="D18" s="388" t="s">
        <v>150</v>
      </c>
      <c r="E18" s="386">
        <v>478015</v>
      </c>
      <c r="F18" s="298">
        <f t="shared" si="2"/>
        <v>2</v>
      </c>
      <c r="G18" s="304">
        <f>ROUND((E18-'[2]６０'!H18)/'[2]６０'!H18*100,1)</f>
        <v>29.2</v>
      </c>
      <c r="H18" s="385">
        <v>455562</v>
      </c>
      <c r="I18" s="298">
        <f t="shared" si="3"/>
        <v>1.9</v>
      </c>
      <c r="J18" s="304">
        <f t="shared" si="1"/>
        <v>-4.7</v>
      </c>
      <c r="K18" s="385">
        <v>466011</v>
      </c>
      <c r="L18" s="298">
        <f t="shared" si="4"/>
        <v>2</v>
      </c>
      <c r="M18" s="301">
        <f t="shared" si="0"/>
        <v>2.2999999999999998</v>
      </c>
    </row>
    <row r="19" spans="2:13" ht="13.5" customHeight="1">
      <c r="B19" s="284" t="s">
        <v>151</v>
      </c>
      <c r="C19" s="122"/>
      <c r="D19" s="122"/>
      <c r="E19" s="380">
        <f>SUM(E20:E35)</f>
        <v>14730759</v>
      </c>
      <c r="F19" s="308">
        <f t="shared" si="2"/>
        <v>61.6</v>
      </c>
      <c r="G19" s="309">
        <f>ROUND((E19-'[2]６０'!H19)/'[2]６０'!H19*100,1)</f>
        <v>-29.3</v>
      </c>
      <c r="H19" s="285">
        <f>SUM(H20:H35)</f>
        <v>13967481</v>
      </c>
      <c r="I19" s="308">
        <f t="shared" si="3"/>
        <v>58.9</v>
      </c>
      <c r="J19" s="309">
        <f t="shared" si="1"/>
        <v>-5.2</v>
      </c>
      <c r="K19" s="285">
        <f>SUM(K20:K35)</f>
        <v>14311250</v>
      </c>
      <c r="L19" s="308">
        <f t="shared" si="4"/>
        <v>60.2</v>
      </c>
      <c r="M19" s="310">
        <f t="shared" si="0"/>
        <v>2.5</v>
      </c>
    </row>
    <row r="20" spans="2:13" ht="13.5" customHeight="1">
      <c r="B20" s="289"/>
      <c r="C20" s="273"/>
      <c r="D20" s="381" t="s">
        <v>152</v>
      </c>
      <c r="E20" s="383">
        <v>155444</v>
      </c>
      <c r="F20" s="292">
        <f t="shared" si="2"/>
        <v>0.7</v>
      </c>
      <c r="G20" s="293">
        <f>ROUND((E20-'[2]６０'!H20)/'[2]６０'!H20*100,1)</f>
        <v>2.2000000000000002</v>
      </c>
      <c r="H20" s="382">
        <v>158770</v>
      </c>
      <c r="I20" s="292">
        <f t="shared" si="3"/>
        <v>0.7</v>
      </c>
      <c r="J20" s="293">
        <f t="shared" si="1"/>
        <v>2.1</v>
      </c>
      <c r="K20" s="382">
        <v>160192</v>
      </c>
      <c r="L20" s="292">
        <f t="shared" si="4"/>
        <v>0.7</v>
      </c>
      <c r="M20" s="295">
        <f t="shared" si="0"/>
        <v>0.9</v>
      </c>
    </row>
    <row r="21" spans="2:13" ht="13.5" customHeight="1">
      <c r="B21" s="289"/>
      <c r="C21" s="273"/>
      <c r="D21" s="384" t="s">
        <v>153</v>
      </c>
      <c r="E21" s="386">
        <v>4829</v>
      </c>
      <c r="F21" s="298">
        <f t="shared" si="2"/>
        <v>0</v>
      </c>
      <c r="G21" s="304">
        <f>ROUND((E21-'[2]６０'!H21)/'[2]６０'!H21*100,1)</f>
        <v>-15</v>
      </c>
      <c r="H21" s="385">
        <v>2891</v>
      </c>
      <c r="I21" s="298">
        <f t="shared" si="3"/>
        <v>0</v>
      </c>
      <c r="J21" s="304">
        <f t="shared" si="1"/>
        <v>-40.1</v>
      </c>
      <c r="K21" s="385">
        <v>2451</v>
      </c>
      <c r="L21" s="298">
        <f t="shared" si="4"/>
        <v>0</v>
      </c>
      <c r="M21" s="301">
        <f t="shared" si="0"/>
        <v>-15.2</v>
      </c>
    </row>
    <row r="22" spans="2:13" ht="13.5" customHeight="1">
      <c r="B22" s="289"/>
      <c r="C22" s="273"/>
      <c r="D22" s="387" t="s">
        <v>154</v>
      </c>
      <c r="E22" s="383">
        <v>32392</v>
      </c>
      <c r="F22" s="292">
        <f t="shared" si="2"/>
        <v>0.1</v>
      </c>
      <c r="G22" s="293">
        <f>ROUND((E22-'[2]６０'!H22)/'[2]６０'!H22*100,1)</f>
        <v>54.2</v>
      </c>
      <c r="H22" s="382">
        <v>28835</v>
      </c>
      <c r="I22" s="292">
        <f t="shared" si="3"/>
        <v>0.1</v>
      </c>
      <c r="J22" s="293">
        <f t="shared" si="1"/>
        <v>-11</v>
      </c>
      <c r="K22" s="382">
        <v>35188</v>
      </c>
      <c r="L22" s="292">
        <f t="shared" si="4"/>
        <v>0.1</v>
      </c>
      <c r="M22" s="295">
        <f t="shared" si="0"/>
        <v>22</v>
      </c>
    </row>
    <row r="23" spans="2:13" ht="13.5" customHeight="1">
      <c r="B23" s="289"/>
      <c r="C23" s="273"/>
      <c r="D23" s="384" t="s">
        <v>155</v>
      </c>
      <c r="E23" s="386">
        <v>38643</v>
      </c>
      <c r="F23" s="298">
        <f t="shared" si="2"/>
        <v>0.2</v>
      </c>
      <c r="G23" s="301">
        <f>ROUND((E23-'[2]６０'!H23)/'[2]６０'!H23*100,1)</f>
        <v>42.9</v>
      </c>
      <c r="H23" s="385">
        <v>22797</v>
      </c>
      <c r="I23" s="298">
        <f t="shared" si="3"/>
        <v>0.1</v>
      </c>
      <c r="J23" s="301">
        <f t="shared" si="1"/>
        <v>-41</v>
      </c>
      <c r="K23" s="385">
        <v>38821</v>
      </c>
      <c r="L23" s="298">
        <f t="shared" si="4"/>
        <v>0.2</v>
      </c>
      <c r="M23" s="301">
        <f t="shared" si="0"/>
        <v>70.3</v>
      </c>
    </row>
    <row r="24" spans="2:13" ht="13.5" customHeight="1">
      <c r="B24" s="289"/>
      <c r="C24" s="273"/>
      <c r="D24" s="389" t="s">
        <v>156</v>
      </c>
      <c r="E24" s="392">
        <v>86156</v>
      </c>
      <c r="F24" s="313">
        <f t="shared" si="2"/>
        <v>0.4</v>
      </c>
      <c r="G24" s="313">
        <f>ROUND((E24-'[2]６０'!H24)/'[2]６０'!H24*100,1)</f>
        <v>58.1</v>
      </c>
      <c r="H24" s="390">
        <v>98529</v>
      </c>
      <c r="I24" s="313">
        <f t="shared" si="3"/>
        <v>0.4</v>
      </c>
      <c r="J24" s="313">
        <f t="shared" si="1"/>
        <v>14.4</v>
      </c>
      <c r="K24" s="390">
        <v>97710</v>
      </c>
      <c r="L24" s="313">
        <f t="shared" si="4"/>
        <v>0.4</v>
      </c>
      <c r="M24" s="391">
        <f t="shared" si="0"/>
        <v>-0.8</v>
      </c>
    </row>
    <row r="25" spans="2:13" ht="13.5" customHeight="1">
      <c r="B25" s="289"/>
      <c r="C25" s="273"/>
      <c r="D25" s="384" t="s">
        <v>159</v>
      </c>
      <c r="E25" s="386">
        <v>844918</v>
      </c>
      <c r="F25" s="298">
        <f t="shared" si="2"/>
        <v>3.5</v>
      </c>
      <c r="G25" s="301">
        <f>ROUND((E25-'[2]６０'!H25)/'[2]６０'!H25*100,1)</f>
        <v>8.3000000000000007</v>
      </c>
      <c r="H25" s="385">
        <v>863960</v>
      </c>
      <c r="I25" s="298">
        <f t="shared" si="3"/>
        <v>3.6</v>
      </c>
      <c r="J25" s="301">
        <f t="shared" si="1"/>
        <v>2.2999999999999998</v>
      </c>
      <c r="K25" s="385">
        <v>861016</v>
      </c>
      <c r="L25" s="298">
        <f t="shared" si="4"/>
        <v>3.6</v>
      </c>
      <c r="M25" s="301">
        <f t="shared" si="0"/>
        <v>-0.3</v>
      </c>
    </row>
    <row r="26" spans="2:13" ht="13.5" customHeight="1">
      <c r="B26" s="289"/>
      <c r="C26" s="273"/>
      <c r="D26" s="389" t="s">
        <v>160</v>
      </c>
      <c r="E26" s="383">
        <v>0</v>
      </c>
      <c r="F26" s="316">
        <f t="shared" si="2"/>
        <v>0</v>
      </c>
      <c r="G26" s="318">
        <v>0</v>
      </c>
      <c r="H26" s="382">
        <v>0</v>
      </c>
      <c r="I26" s="316">
        <f t="shared" si="3"/>
        <v>0</v>
      </c>
      <c r="J26" s="318">
        <v>0</v>
      </c>
      <c r="K26" s="382">
        <v>0</v>
      </c>
      <c r="L26" s="316">
        <f t="shared" si="4"/>
        <v>0</v>
      </c>
      <c r="M26" s="318">
        <v>0</v>
      </c>
    </row>
    <row r="27" spans="2:13" ht="13.5" customHeight="1">
      <c r="B27" s="289"/>
      <c r="C27" s="273"/>
      <c r="D27" s="384" t="s">
        <v>161</v>
      </c>
      <c r="E27" s="412"/>
      <c r="F27" s="413"/>
      <c r="G27" s="413"/>
      <c r="H27" s="413"/>
      <c r="I27" s="413"/>
      <c r="J27" s="413"/>
      <c r="K27" s="408">
        <v>2165</v>
      </c>
      <c r="L27" s="298">
        <f t="shared" si="4"/>
        <v>0</v>
      </c>
      <c r="M27" s="301" t="s">
        <v>158</v>
      </c>
    </row>
    <row r="28" spans="2:13" ht="13.5" customHeight="1">
      <c r="B28" s="289"/>
      <c r="C28" s="273"/>
      <c r="D28" s="396" t="s">
        <v>163</v>
      </c>
      <c r="E28" s="383">
        <v>18070</v>
      </c>
      <c r="F28" s="317">
        <f t="shared" si="2"/>
        <v>0.1</v>
      </c>
      <c r="G28" s="318">
        <f>ROUND((E28-'[2]６０'!H28)/'[2]６０'!H28*100,1)</f>
        <v>8.4</v>
      </c>
      <c r="H28" s="390">
        <v>22226</v>
      </c>
      <c r="I28" s="317">
        <f t="shared" si="3"/>
        <v>0.1</v>
      </c>
      <c r="J28" s="318">
        <f t="shared" ref="J28:J35" si="5">ROUND((H28-E28)/E28*100,1)</f>
        <v>23</v>
      </c>
      <c r="K28" s="390">
        <v>25855</v>
      </c>
      <c r="L28" s="317">
        <f t="shared" si="4"/>
        <v>0.1</v>
      </c>
      <c r="M28" s="318">
        <f>ROUND((K28-H28)/H28*100,1)</f>
        <v>16.3</v>
      </c>
    </row>
    <row r="29" spans="2:13" ht="13.5" customHeight="1">
      <c r="B29" s="289"/>
      <c r="C29" s="273"/>
      <c r="D29" s="397" t="s">
        <v>164</v>
      </c>
      <c r="E29" s="386">
        <v>0</v>
      </c>
      <c r="F29" s="298">
        <f t="shared" si="2"/>
        <v>0</v>
      </c>
      <c r="G29" s="323">
        <v>0</v>
      </c>
      <c r="H29" s="385">
        <v>0</v>
      </c>
      <c r="I29" s="298">
        <f t="shared" si="3"/>
        <v>0</v>
      </c>
      <c r="J29" s="323">
        <v>0</v>
      </c>
      <c r="K29" s="385">
        <v>0</v>
      </c>
      <c r="L29" s="298">
        <f t="shared" si="4"/>
        <v>0</v>
      </c>
      <c r="M29" s="323">
        <v>0</v>
      </c>
    </row>
    <row r="30" spans="2:13" ht="13.5" customHeight="1">
      <c r="B30" s="289"/>
      <c r="C30" s="273"/>
      <c r="D30" s="389" t="s">
        <v>165</v>
      </c>
      <c r="E30" s="383">
        <v>3948824</v>
      </c>
      <c r="F30" s="316">
        <f t="shared" si="2"/>
        <v>16.5</v>
      </c>
      <c r="G30" s="325">
        <f>ROUND((E30-'[2]６０'!H30)/'[2]６０'!H30*100,1)</f>
        <v>-46.9</v>
      </c>
      <c r="H30" s="382">
        <v>3469302</v>
      </c>
      <c r="I30" s="316">
        <f t="shared" si="3"/>
        <v>14.6</v>
      </c>
      <c r="J30" s="325">
        <f t="shared" si="5"/>
        <v>-12.1</v>
      </c>
      <c r="K30" s="382">
        <v>3306541</v>
      </c>
      <c r="L30" s="316">
        <f t="shared" si="4"/>
        <v>13.9</v>
      </c>
      <c r="M30" s="325">
        <f t="shared" ref="M30:M35" si="6">ROUND((K30-H30)/H30*100,1)</f>
        <v>-4.7</v>
      </c>
    </row>
    <row r="31" spans="2:13" ht="13.5" customHeight="1">
      <c r="B31" s="289"/>
      <c r="C31" s="273"/>
      <c r="D31" s="384" t="s">
        <v>166</v>
      </c>
      <c r="E31" s="386">
        <v>1264577</v>
      </c>
      <c r="F31" s="298">
        <f t="shared" si="2"/>
        <v>5.3</v>
      </c>
      <c r="G31" s="301">
        <f>ROUND((E31-'[2]６０'!H31)/'[2]６０'!H31*100,1)</f>
        <v>-3.1</v>
      </c>
      <c r="H31" s="385">
        <v>1356894</v>
      </c>
      <c r="I31" s="298">
        <f t="shared" si="3"/>
        <v>5.7</v>
      </c>
      <c r="J31" s="301">
        <f t="shared" si="5"/>
        <v>7.3</v>
      </c>
      <c r="K31" s="385">
        <v>1363808</v>
      </c>
      <c r="L31" s="298">
        <f t="shared" si="4"/>
        <v>5.7</v>
      </c>
      <c r="M31" s="301">
        <f t="shared" si="6"/>
        <v>0.5</v>
      </c>
    </row>
    <row r="32" spans="2:13" ht="13.5" customHeight="1">
      <c r="B32" s="289"/>
      <c r="C32" s="273"/>
      <c r="D32" s="389" t="s">
        <v>167</v>
      </c>
      <c r="E32" s="383">
        <v>176168</v>
      </c>
      <c r="F32" s="316">
        <f t="shared" si="2"/>
        <v>0.7</v>
      </c>
      <c r="G32" s="325">
        <f>ROUND((E32-'[2]６０'!H32)/'[2]６０'!H32*100,1)</f>
        <v>300.2</v>
      </c>
      <c r="H32" s="382">
        <v>43593</v>
      </c>
      <c r="I32" s="316">
        <f t="shared" si="3"/>
        <v>0.2</v>
      </c>
      <c r="J32" s="325">
        <f t="shared" si="5"/>
        <v>-75.3</v>
      </c>
      <c r="K32" s="382">
        <v>42132</v>
      </c>
      <c r="L32" s="316">
        <f t="shared" si="4"/>
        <v>0.2</v>
      </c>
      <c r="M32" s="325">
        <f t="shared" si="6"/>
        <v>-3.4</v>
      </c>
    </row>
    <row r="33" spans="1:13" ht="13.5" customHeight="1">
      <c r="B33" s="289"/>
      <c r="C33" s="273"/>
      <c r="D33" s="384" t="s">
        <v>168</v>
      </c>
      <c r="E33" s="386">
        <v>6374497</v>
      </c>
      <c r="F33" s="298">
        <f t="shared" si="2"/>
        <v>26.7</v>
      </c>
      <c r="G33" s="323">
        <f>ROUND((E33-'[2]６０'!H33)/'[2]６０'!H33*100,1)</f>
        <v>11</v>
      </c>
      <c r="H33" s="385">
        <v>6314338</v>
      </c>
      <c r="I33" s="298">
        <f t="shared" si="3"/>
        <v>26.6</v>
      </c>
      <c r="J33" s="323">
        <f t="shared" si="5"/>
        <v>-0.9</v>
      </c>
      <c r="K33" s="385">
        <v>6653109</v>
      </c>
      <c r="L33" s="298">
        <f t="shared" si="4"/>
        <v>28</v>
      </c>
      <c r="M33" s="323">
        <f t="shared" si="6"/>
        <v>5.4</v>
      </c>
    </row>
    <row r="34" spans="1:13" ht="13.5" customHeight="1">
      <c r="B34" s="289"/>
      <c r="C34" s="273"/>
      <c r="D34" s="389" t="s">
        <v>169</v>
      </c>
      <c r="E34" s="383">
        <v>3996</v>
      </c>
      <c r="F34" s="316">
        <f t="shared" si="2"/>
        <v>0</v>
      </c>
      <c r="G34" s="318">
        <f>ROUND((E34-'[2]６０'!H34)/'[2]６０'!H34*100,1)</f>
        <v>-1</v>
      </c>
      <c r="H34" s="382">
        <v>3516</v>
      </c>
      <c r="I34" s="316">
        <f t="shared" si="3"/>
        <v>0</v>
      </c>
      <c r="J34" s="318">
        <f t="shared" si="5"/>
        <v>-12</v>
      </c>
      <c r="K34" s="382">
        <v>3119</v>
      </c>
      <c r="L34" s="316">
        <f t="shared" si="4"/>
        <v>0</v>
      </c>
      <c r="M34" s="318">
        <f t="shared" si="6"/>
        <v>-11.3</v>
      </c>
    </row>
    <row r="35" spans="1:13" ht="13.5" customHeight="1">
      <c r="A35" s="124"/>
      <c r="B35" s="305"/>
      <c r="C35" s="306"/>
      <c r="D35" s="388" t="s">
        <v>170</v>
      </c>
      <c r="E35" s="399">
        <v>1782245</v>
      </c>
      <c r="F35" s="327">
        <f t="shared" si="2"/>
        <v>7.5</v>
      </c>
      <c r="G35" s="330">
        <f>ROUND((E35-'[2]６０'!H35)/'[2]６０'!H35*100,1)</f>
        <v>-66</v>
      </c>
      <c r="H35" s="398">
        <v>1581830</v>
      </c>
      <c r="I35" s="327">
        <f t="shared" si="3"/>
        <v>6.7</v>
      </c>
      <c r="J35" s="330">
        <f t="shared" si="5"/>
        <v>-11.2</v>
      </c>
      <c r="K35" s="398">
        <v>1719143</v>
      </c>
      <c r="L35" s="327">
        <f t="shared" si="4"/>
        <v>7.2</v>
      </c>
      <c r="M35" s="330">
        <f t="shared" si="6"/>
        <v>8.6999999999999993</v>
      </c>
    </row>
    <row r="36" spans="1:13" ht="13.5" customHeight="1">
      <c r="A36" s="331"/>
      <c r="J36" s="230"/>
      <c r="M36" s="230"/>
    </row>
    <row r="37" spans="1:13" ht="13.5" customHeight="1">
      <c r="D37" s="331"/>
      <c r="J37" s="230"/>
      <c r="M37" s="230"/>
    </row>
    <row r="38" spans="1:13" ht="13.5" customHeight="1">
      <c r="D38" s="331"/>
      <c r="J38" s="230"/>
      <c r="M38" s="230"/>
    </row>
    <row r="39" spans="1:13" ht="13.5" customHeight="1"/>
    <row r="40" spans="1:13" ht="13.5" customHeight="1">
      <c r="E40" s="332"/>
      <c r="F40" s="332"/>
      <c r="G40" s="332"/>
    </row>
    <row r="41" spans="1:13" ht="13.5" customHeight="1">
      <c r="A41" s="229" t="s">
        <v>171</v>
      </c>
      <c r="E41" s="334"/>
      <c r="F41" s="334"/>
      <c r="G41" s="334"/>
      <c r="H41" s="334"/>
      <c r="I41" s="334"/>
      <c r="J41" s="334"/>
      <c r="K41" s="334"/>
      <c r="L41" s="334"/>
      <c r="M41" s="334"/>
    </row>
    <row r="42" spans="1:13" ht="13.5" customHeight="1">
      <c r="A42" s="122"/>
      <c r="B42" s="122"/>
      <c r="C42" s="122"/>
      <c r="D42" s="122"/>
      <c r="E42" s="159" t="s">
        <v>108</v>
      </c>
      <c r="F42" s="159"/>
      <c r="G42" s="156"/>
      <c r="H42" s="158" t="s">
        <v>70</v>
      </c>
      <c r="I42" s="159"/>
      <c r="J42" s="156"/>
      <c r="K42" s="411" t="s">
        <v>191</v>
      </c>
      <c r="L42" s="378"/>
      <c r="M42" s="378"/>
    </row>
    <row r="43" spans="1:13" ht="13.5" customHeight="1">
      <c r="E43" s="274" t="s">
        <v>136</v>
      </c>
      <c r="F43" s="46" t="s">
        <v>137</v>
      </c>
      <c r="G43" s="275" t="s">
        <v>138</v>
      </c>
      <c r="H43" s="46" t="s">
        <v>136</v>
      </c>
      <c r="I43" s="46" t="s">
        <v>137</v>
      </c>
      <c r="J43" s="275" t="s">
        <v>138</v>
      </c>
      <c r="K43" s="46" t="s">
        <v>172</v>
      </c>
      <c r="L43" s="46" t="s">
        <v>52</v>
      </c>
      <c r="M43" s="275" t="s">
        <v>173</v>
      </c>
    </row>
    <row r="44" spans="1:13" ht="13.5" customHeight="1">
      <c r="A44" s="124"/>
      <c r="B44" s="124"/>
      <c r="C44" s="124"/>
      <c r="D44" s="124"/>
      <c r="E44" s="276" t="s">
        <v>139</v>
      </c>
      <c r="F44" s="56" t="s">
        <v>140</v>
      </c>
      <c r="G44" s="277" t="s">
        <v>140</v>
      </c>
      <c r="H44" s="56" t="s">
        <v>139</v>
      </c>
      <c r="I44" s="56" t="s">
        <v>140</v>
      </c>
      <c r="J44" s="277" t="s">
        <v>140</v>
      </c>
      <c r="K44" s="56" t="s">
        <v>54</v>
      </c>
      <c r="L44" s="56" t="s">
        <v>55</v>
      </c>
      <c r="M44" s="277" t="s">
        <v>55</v>
      </c>
    </row>
    <row r="45" spans="1:13" ht="13.5" customHeight="1">
      <c r="A45" s="335" t="s">
        <v>174</v>
      </c>
      <c r="B45" s="335"/>
      <c r="C45" s="335"/>
      <c r="D45" s="335"/>
      <c r="E45" s="337">
        <f>SUM(E46,E52,E58:E61)</f>
        <v>22671037</v>
      </c>
      <c r="F45" s="338">
        <f>ROUND(E45/E$45*100,1)</f>
        <v>100</v>
      </c>
      <c r="G45" s="339">
        <f>ROUND((E45-'[2]６０'!H45)/'[2]６０'!H45*100,1)</f>
        <v>-21.4</v>
      </c>
      <c r="H45" s="337">
        <f>SUM(H46,H52,H58:H61)</f>
        <v>22818436</v>
      </c>
      <c r="I45" s="338">
        <f t="shared" ref="I45:I61" si="7">ROUND(H45/H$45*100,1)</f>
        <v>100</v>
      </c>
      <c r="J45" s="339">
        <f t="shared" ref="J45:J61" si="8">ROUND((H45-E45)/E45*100,1)</f>
        <v>0.7</v>
      </c>
      <c r="K45" s="401">
        <f>SUM(K46,K52,K58:K61)</f>
        <v>22848433</v>
      </c>
      <c r="L45" s="338">
        <f t="shared" ref="L45:L61" si="9">ROUND(K45/K$45*100,1)</f>
        <v>100</v>
      </c>
      <c r="M45" s="340">
        <f t="shared" ref="M45:M50" si="10">ROUND((K45-H45)/H45*100,1)</f>
        <v>0.1</v>
      </c>
    </row>
    <row r="46" spans="1:13" ht="13.5" customHeight="1">
      <c r="B46" s="341" t="s">
        <v>175</v>
      </c>
      <c r="C46" s="341"/>
      <c r="D46" s="341"/>
      <c r="E46" s="365">
        <f>SUM(E47:E49)</f>
        <v>10124712</v>
      </c>
      <c r="F46" s="343">
        <f t="shared" ref="F46:F61" si="11">ROUND(E46/E$45*100,1)</f>
        <v>44.7</v>
      </c>
      <c r="G46" s="344">
        <f>ROUND((E46-'[2]６０'!H46)/'[2]６０'!H46*100,1)</f>
        <v>11.2</v>
      </c>
      <c r="H46" s="342">
        <f>SUM(H47:H49)</f>
        <v>9804889</v>
      </c>
      <c r="I46" s="343">
        <f t="shared" si="7"/>
        <v>43</v>
      </c>
      <c r="J46" s="344">
        <f t="shared" si="8"/>
        <v>-3.2</v>
      </c>
      <c r="K46" s="342">
        <f>SUM(K47:K49)</f>
        <v>9525587</v>
      </c>
      <c r="L46" s="343">
        <f t="shared" si="9"/>
        <v>41.7</v>
      </c>
      <c r="M46" s="345">
        <f t="shared" si="10"/>
        <v>-2.8</v>
      </c>
    </row>
    <row r="47" spans="1:13" ht="13.5" customHeight="1">
      <c r="B47" s="289"/>
      <c r="C47" s="346" t="s">
        <v>176</v>
      </c>
      <c r="D47" s="335"/>
      <c r="E47" s="386">
        <v>3790739</v>
      </c>
      <c r="F47" s="298">
        <f t="shared" si="11"/>
        <v>16.7</v>
      </c>
      <c r="G47" s="347">
        <f>ROUND((E47-'[2]６０'!H47)/'[2]６０'!H47*100,1)</f>
        <v>3.4</v>
      </c>
      <c r="H47" s="385">
        <v>3746221</v>
      </c>
      <c r="I47" s="298">
        <f t="shared" si="7"/>
        <v>16.399999999999999</v>
      </c>
      <c r="J47" s="347">
        <f t="shared" si="8"/>
        <v>-1.2</v>
      </c>
      <c r="K47" s="385">
        <v>3824428</v>
      </c>
      <c r="L47" s="298">
        <f t="shared" si="9"/>
        <v>16.7</v>
      </c>
      <c r="M47" s="348">
        <f t="shared" si="10"/>
        <v>2.1</v>
      </c>
    </row>
    <row r="48" spans="1:13" ht="13.5" customHeight="1">
      <c r="B48" s="289"/>
      <c r="C48" s="349" t="s">
        <v>177</v>
      </c>
      <c r="D48" s="402"/>
      <c r="E48" s="383">
        <v>3897127</v>
      </c>
      <c r="F48" s="292">
        <f t="shared" si="11"/>
        <v>17.2</v>
      </c>
      <c r="G48" s="292">
        <f>ROUND((E48-'[2]６０'!H48)/'[2]６０'!H48*100,1)</f>
        <v>27.2</v>
      </c>
      <c r="H48" s="382">
        <v>3460029</v>
      </c>
      <c r="I48" s="292">
        <f t="shared" si="7"/>
        <v>15.2</v>
      </c>
      <c r="J48" s="292">
        <f t="shared" si="8"/>
        <v>-11.2</v>
      </c>
      <c r="K48" s="382">
        <v>3617401</v>
      </c>
      <c r="L48" s="292">
        <f t="shared" si="9"/>
        <v>15.8</v>
      </c>
      <c r="M48" s="351">
        <f t="shared" si="10"/>
        <v>4.5</v>
      </c>
    </row>
    <row r="49" spans="1:13" ht="13.5" customHeight="1">
      <c r="B49" s="289"/>
      <c r="C49" s="352" t="s">
        <v>178</v>
      </c>
      <c r="D49" s="372"/>
      <c r="E49" s="404">
        <v>2436846</v>
      </c>
      <c r="F49" s="298">
        <f t="shared" si="11"/>
        <v>10.7</v>
      </c>
      <c r="G49" s="304">
        <f>ROUND((E49-'[2]６０'!H49)/'[2]６０'!H49*100,1)</f>
        <v>2.8</v>
      </c>
      <c r="H49" s="403">
        <v>2598639</v>
      </c>
      <c r="I49" s="298">
        <f t="shared" si="7"/>
        <v>11.4</v>
      </c>
      <c r="J49" s="304">
        <f t="shared" si="8"/>
        <v>6.6</v>
      </c>
      <c r="K49" s="403">
        <v>2083758</v>
      </c>
      <c r="L49" s="298">
        <f t="shared" si="9"/>
        <v>9.1</v>
      </c>
      <c r="M49" s="301">
        <f t="shared" si="10"/>
        <v>-19.8</v>
      </c>
    </row>
    <row r="50" spans="1:13" ht="13.5" customHeight="1">
      <c r="B50" s="289"/>
      <c r="C50" s="289"/>
      <c r="D50" s="405" t="s">
        <v>179</v>
      </c>
      <c r="E50" s="407">
        <v>2436840</v>
      </c>
      <c r="F50" s="357">
        <f t="shared" si="11"/>
        <v>10.7</v>
      </c>
      <c r="G50" s="358">
        <f>ROUND((E50-'[2]６０'!H50)/'[2]６０'!H50*100,1)</f>
        <v>2.8</v>
      </c>
      <c r="H50" s="406">
        <v>2598639</v>
      </c>
      <c r="I50" s="357">
        <f t="shared" si="7"/>
        <v>11.4</v>
      </c>
      <c r="J50" s="358">
        <f t="shared" si="8"/>
        <v>6.6</v>
      </c>
      <c r="K50" s="406">
        <v>2083758</v>
      </c>
      <c r="L50" s="357">
        <f t="shared" si="9"/>
        <v>9.1</v>
      </c>
      <c r="M50" s="359">
        <f t="shared" si="10"/>
        <v>-19.8</v>
      </c>
    </row>
    <row r="51" spans="1:13" ht="13.5" customHeight="1">
      <c r="B51" s="305"/>
      <c r="C51" s="305"/>
      <c r="D51" s="305" t="s">
        <v>180</v>
      </c>
      <c r="E51" s="395">
        <v>6</v>
      </c>
      <c r="F51" s="304">
        <f t="shared" si="11"/>
        <v>0</v>
      </c>
      <c r="G51" s="304">
        <f>ROUND((E51-'[2]６０'!H51)/'[2]６０'!H51*100,1)</f>
        <v>-14.3</v>
      </c>
      <c r="H51" s="408">
        <v>0</v>
      </c>
      <c r="I51" s="304">
        <f t="shared" si="7"/>
        <v>0</v>
      </c>
      <c r="J51" s="304" t="s">
        <v>162</v>
      </c>
      <c r="K51" s="408">
        <v>0</v>
      </c>
      <c r="L51" s="304">
        <f t="shared" si="9"/>
        <v>0</v>
      </c>
      <c r="M51" s="301">
        <v>0</v>
      </c>
    </row>
    <row r="52" spans="1:13" ht="13.5" customHeight="1">
      <c r="B52" s="362" t="s">
        <v>181</v>
      </c>
      <c r="C52" s="363"/>
      <c r="D52" s="363"/>
      <c r="E52" s="365">
        <f>SUM(E53:E55)</f>
        <v>7418871</v>
      </c>
      <c r="F52" s="366">
        <f t="shared" si="11"/>
        <v>32.700000000000003</v>
      </c>
      <c r="G52" s="343">
        <f>ROUND((E52-'[2]６０'!H52)/'[2]６０'!H52*100,1)</f>
        <v>-38.200000000000003</v>
      </c>
      <c r="H52" s="365">
        <f>SUM(H53:H55)</f>
        <v>8138025</v>
      </c>
      <c r="I52" s="366">
        <f t="shared" si="7"/>
        <v>35.700000000000003</v>
      </c>
      <c r="J52" s="343">
        <f t="shared" si="8"/>
        <v>9.6999999999999993</v>
      </c>
      <c r="K52" s="365">
        <f>SUM(K53:K55)</f>
        <v>7833562</v>
      </c>
      <c r="L52" s="366">
        <f t="shared" si="9"/>
        <v>34.299999999999997</v>
      </c>
      <c r="M52" s="367">
        <f t="shared" ref="M52:M61" si="12">ROUND((K52-H52)/H52*100,1)</f>
        <v>-3.7</v>
      </c>
    </row>
    <row r="53" spans="1:13" ht="13.5" customHeight="1">
      <c r="B53" s="289"/>
      <c r="C53" s="346" t="s">
        <v>182</v>
      </c>
      <c r="D53" s="335"/>
      <c r="E53" s="386">
        <v>3438362</v>
      </c>
      <c r="F53" s="298">
        <f t="shared" si="11"/>
        <v>15.2</v>
      </c>
      <c r="G53" s="304">
        <f>ROUND((E53-'[2]６０'!H53)/'[2]６０'!H53*100,1)</f>
        <v>5.0999999999999996</v>
      </c>
      <c r="H53" s="385">
        <v>3653554</v>
      </c>
      <c r="I53" s="298">
        <f t="shared" si="7"/>
        <v>16</v>
      </c>
      <c r="J53" s="304">
        <f t="shared" si="8"/>
        <v>6.3</v>
      </c>
      <c r="K53" s="385">
        <v>3308971</v>
      </c>
      <c r="L53" s="298">
        <f t="shared" si="9"/>
        <v>14.5</v>
      </c>
      <c r="M53" s="301">
        <f t="shared" si="12"/>
        <v>-9.4</v>
      </c>
    </row>
    <row r="54" spans="1:13" ht="13.5" customHeight="1">
      <c r="B54" s="289"/>
      <c r="C54" s="349" t="s">
        <v>183</v>
      </c>
      <c r="D54" s="402"/>
      <c r="E54" s="383">
        <v>393946</v>
      </c>
      <c r="F54" s="292">
        <f t="shared" si="11"/>
        <v>1.7</v>
      </c>
      <c r="G54" s="293">
        <f>ROUND((E54-'[2]６０'!H54)/'[2]６０'!H54*100,1)</f>
        <v>58.6</v>
      </c>
      <c r="H54" s="382">
        <v>227088</v>
      </c>
      <c r="I54" s="292">
        <f t="shared" si="7"/>
        <v>1</v>
      </c>
      <c r="J54" s="293">
        <f t="shared" si="8"/>
        <v>-42.4</v>
      </c>
      <c r="K54" s="382">
        <v>279888</v>
      </c>
      <c r="L54" s="292">
        <f t="shared" si="9"/>
        <v>1.2</v>
      </c>
      <c r="M54" s="295">
        <f t="shared" si="12"/>
        <v>23.3</v>
      </c>
    </row>
    <row r="55" spans="1:13" ht="13.5" customHeight="1">
      <c r="B55" s="289"/>
      <c r="C55" s="352" t="s">
        <v>184</v>
      </c>
      <c r="D55" s="372"/>
      <c r="E55" s="404">
        <v>3586563</v>
      </c>
      <c r="F55" s="298">
        <f t="shared" si="11"/>
        <v>15.8</v>
      </c>
      <c r="G55" s="298">
        <f>ROUND((E55-'[2]６０'!H55)/'[2]６０'!H55*100,1)</f>
        <v>-57.8</v>
      </c>
      <c r="H55" s="403">
        <v>4257383</v>
      </c>
      <c r="I55" s="298">
        <f t="shared" si="7"/>
        <v>18.7</v>
      </c>
      <c r="J55" s="298">
        <f t="shared" si="8"/>
        <v>18.7</v>
      </c>
      <c r="K55" s="403">
        <v>4244703</v>
      </c>
      <c r="L55" s="298">
        <f t="shared" si="9"/>
        <v>18.600000000000001</v>
      </c>
      <c r="M55" s="323">
        <f t="shared" si="12"/>
        <v>-0.3</v>
      </c>
    </row>
    <row r="56" spans="1:13" ht="13.5" customHeight="1">
      <c r="B56" s="289"/>
      <c r="C56" s="289"/>
      <c r="D56" s="405" t="s">
        <v>185</v>
      </c>
      <c r="E56" s="407">
        <v>1088617</v>
      </c>
      <c r="F56" s="357">
        <f t="shared" si="11"/>
        <v>4.8</v>
      </c>
      <c r="G56" s="358">
        <f>ROUND((E56-'[2]６０'!H56)/'[2]６０'!H56*100,1)</f>
        <v>-42.1</v>
      </c>
      <c r="H56" s="406">
        <v>1465682</v>
      </c>
      <c r="I56" s="357">
        <f t="shared" si="7"/>
        <v>6.4</v>
      </c>
      <c r="J56" s="358">
        <f t="shared" si="8"/>
        <v>34.6</v>
      </c>
      <c r="K56" s="406">
        <v>1650502</v>
      </c>
      <c r="L56" s="357">
        <f t="shared" si="9"/>
        <v>7.2</v>
      </c>
      <c r="M56" s="359">
        <f t="shared" si="12"/>
        <v>12.6</v>
      </c>
    </row>
    <row r="57" spans="1:13" ht="13.5" customHeight="1">
      <c r="B57" s="305"/>
      <c r="C57" s="305"/>
      <c r="D57" s="305" t="s">
        <v>186</v>
      </c>
      <c r="E57" s="399">
        <f>E55-E56</f>
        <v>2497946</v>
      </c>
      <c r="F57" s="327">
        <f t="shared" si="11"/>
        <v>11</v>
      </c>
      <c r="G57" s="327">
        <f>ROUND((E57-'[2]６０'!H57)/'[2]６０'!H57*100,1)</f>
        <v>-62.2</v>
      </c>
      <c r="H57" s="398">
        <f>H55-H56</f>
        <v>2791701</v>
      </c>
      <c r="I57" s="327">
        <f t="shared" si="7"/>
        <v>12.2</v>
      </c>
      <c r="J57" s="327">
        <f t="shared" si="8"/>
        <v>11.8</v>
      </c>
      <c r="K57" s="398">
        <f>K55-K56</f>
        <v>2594201</v>
      </c>
      <c r="L57" s="327">
        <f t="shared" si="9"/>
        <v>11.4</v>
      </c>
      <c r="M57" s="368">
        <f t="shared" si="12"/>
        <v>-7.1</v>
      </c>
    </row>
    <row r="58" spans="1:13" ht="13.5" customHeight="1">
      <c r="B58" s="369" t="s">
        <v>187</v>
      </c>
      <c r="C58" s="370"/>
      <c r="D58" s="370"/>
      <c r="E58" s="383">
        <v>2690028</v>
      </c>
      <c r="F58" s="292">
        <f t="shared" si="11"/>
        <v>11.9</v>
      </c>
      <c r="G58" s="293">
        <f>ROUND((E58-'[2]６０'!H58)/'[2]６０'!H58*100,1)</f>
        <v>-53.3</v>
      </c>
      <c r="H58" s="382">
        <v>2261275</v>
      </c>
      <c r="I58" s="292">
        <f t="shared" si="7"/>
        <v>9.9</v>
      </c>
      <c r="J58" s="293">
        <f t="shared" si="8"/>
        <v>-15.9</v>
      </c>
      <c r="K58" s="382">
        <v>2519886</v>
      </c>
      <c r="L58" s="292">
        <f t="shared" si="9"/>
        <v>11</v>
      </c>
      <c r="M58" s="295">
        <f t="shared" si="12"/>
        <v>11.4</v>
      </c>
    </row>
    <row r="59" spans="1:13" ht="13.5" customHeight="1">
      <c r="B59" s="352" t="s">
        <v>188</v>
      </c>
      <c r="C59" s="372"/>
      <c r="D59" s="372"/>
      <c r="E59" s="386">
        <v>980774</v>
      </c>
      <c r="F59" s="298">
        <f t="shared" si="11"/>
        <v>4.3</v>
      </c>
      <c r="G59" s="298">
        <f>ROUND((E59-'[2]６０'!H59)/'[2]６０'!H59*100,1)</f>
        <v>114.3</v>
      </c>
      <c r="H59" s="385">
        <v>1104965</v>
      </c>
      <c r="I59" s="298">
        <f t="shared" si="7"/>
        <v>4.8</v>
      </c>
      <c r="J59" s="298">
        <f t="shared" si="8"/>
        <v>12.7</v>
      </c>
      <c r="K59" s="385">
        <v>1426816</v>
      </c>
      <c r="L59" s="298">
        <f t="shared" si="9"/>
        <v>6.2</v>
      </c>
      <c r="M59" s="323">
        <f t="shared" si="12"/>
        <v>29.1</v>
      </c>
    </row>
    <row r="60" spans="1:13" ht="13.5" customHeight="1">
      <c r="B60" s="373" t="s">
        <v>189</v>
      </c>
      <c r="C60" s="374"/>
      <c r="D60" s="374"/>
      <c r="E60" s="383">
        <v>11160</v>
      </c>
      <c r="F60" s="292">
        <f t="shared" si="11"/>
        <v>0</v>
      </c>
      <c r="G60" s="293">
        <f>ROUND((E60-'[2]６０'!H60)/'[2]６０'!H60*100,1)</f>
        <v>-73.400000000000006</v>
      </c>
      <c r="H60" s="382">
        <v>8871</v>
      </c>
      <c r="I60" s="292">
        <f t="shared" si="7"/>
        <v>0</v>
      </c>
      <c r="J60" s="293">
        <f t="shared" si="8"/>
        <v>-20.5</v>
      </c>
      <c r="K60" s="382">
        <v>15563</v>
      </c>
      <c r="L60" s="292">
        <f t="shared" si="9"/>
        <v>0.1</v>
      </c>
      <c r="M60" s="295">
        <f t="shared" si="12"/>
        <v>75.400000000000006</v>
      </c>
    </row>
    <row r="61" spans="1:13" ht="13.5" customHeight="1">
      <c r="A61" s="124"/>
      <c r="B61" s="376" t="s">
        <v>190</v>
      </c>
      <c r="C61" s="127"/>
      <c r="D61" s="127"/>
      <c r="E61" s="399">
        <v>1445492</v>
      </c>
      <c r="F61" s="327">
        <f t="shared" si="11"/>
        <v>6.4</v>
      </c>
      <c r="G61" s="328">
        <f>ROUND((E61-'[2]６０'!H61)/'[2]６０'!H61*100,1)</f>
        <v>-2.5</v>
      </c>
      <c r="H61" s="398">
        <v>1500411</v>
      </c>
      <c r="I61" s="327">
        <f t="shared" si="7"/>
        <v>6.6</v>
      </c>
      <c r="J61" s="328">
        <f t="shared" si="8"/>
        <v>3.8</v>
      </c>
      <c r="K61" s="398">
        <v>1527019</v>
      </c>
      <c r="L61" s="327">
        <f t="shared" si="9"/>
        <v>6.7</v>
      </c>
      <c r="M61" s="330">
        <f t="shared" si="12"/>
        <v>1.8</v>
      </c>
    </row>
    <row r="62" spans="1:13" ht="13.5" customHeight="1">
      <c r="A62" s="331"/>
      <c r="M62" s="230"/>
    </row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19">
    <mergeCell ref="C54:D54"/>
    <mergeCell ref="C55:D55"/>
    <mergeCell ref="B58:D58"/>
    <mergeCell ref="B59:D59"/>
    <mergeCell ref="B60:D60"/>
    <mergeCell ref="B61:D61"/>
    <mergeCell ref="A45:D45"/>
    <mergeCell ref="C47:D47"/>
    <mergeCell ref="C48:D48"/>
    <mergeCell ref="C49:D49"/>
    <mergeCell ref="B52:D52"/>
    <mergeCell ref="C53:D53"/>
    <mergeCell ref="E6:G6"/>
    <mergeCell ref="H6:J6"/>
    <mergeCell ref="K6:M6"/>
    <mergeCell ref="A9:D9"/>
    <mergeCell ref="E42:G42"/>
    <mergeCell ref="H42:J42"/>
    <mergeCell ref="K42:M42"/>
  </mergeCells>
  <phoneticPr fontId="3"/>
  <pageMargins left="0.78740157480314965" right="0.78740157480314965" top="0.19685039370078741" bottom="0.59055118110236227" header="0" footer="0.19685039370078741"/>
  <pageSetup paperSize="9" scale="91" orientation="portrait" r:id="rId1"/>
  <headerFooter alignWithMargins="0">
    <oddFooter>&amp;C&amp;"ＭＳ ゴシック,標準"&amp;9―&amp;A―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4AEBD-C142-4959-827B-08C100C1D634}">
  <sheetPr>
    <tabColor rgb="FF92D050"/>
    <pageSetUpPr fitToPage="1"/>
  </sheetPr>
  <dimension ref="A1:I14"/>
  <sheetViews>
    <sheetView tabSelected="1" view="pageBreakPreview" topLeftCell="A25" zoomScale="145" zoomScaleNormal="100" zoomScaleSheetLayoutView="145" workbookViewId="0">
      <selection activeCell="I2" sqref="I2"/>
    </sheetView>
  </sheetViews>
  <sheetFormatPr defaultColWidth="9" defaultRowHeight="13.5"/>
  <cols>
    <col min="1" max="1" width="1.625" style="7" customWidth="1"/>
    <col min="2" max="2" width="21.5" style="7" customWidth="1"/>
    <col min="3" max="3" width="1.625" style="7" customWidth="1"/>
    <col min="4" max="4" width="6.75" style="7" customWidth="1"/>
    <col min="5" max="9" width="11.5" style="7" customWidth="1"/>
    <col min="10" max="16384" width="9" style="7"/>
  </cols>
  <sheetData>
    <row r="1" spans="1:9" s="1" customFormat="1" ht="10.5"/>
    <row r="2" spans="1:9" s="1" customFormat="1" ht="10.5">
      <c r="I2" s="3" t="s">
        <v>0</v>
      </c>
    </row>
    <row r="3" spans="1:9" s="1" customFormat="1" ht="10.5"/>
    <row r="4" spans="1:9" s="1" customFormat="1" ht="10.5"/>
    <row r="5" spans="1:9" ht="13.5" customHeight="1">
      <c r="A5" s="229" t="s">
        <v>192</v>
      </c>
      <c r="C5" s="414"/>
      <c r="D5" s="415"/>
      <c r="E5" s="112"/>
      <c r="F5" s="112"/>
      <c r="G5" s="112"/>
      <c r="H5" s="400"/>
      <c r="I5" s="400" t="s">
        <v>105</v>
      </c>
    </row>
    <row r="6" spans="1:9">
      <c r="A6" s="416"/>
      <c r="B6" s="122"/>
      <c r="C6" s="122"/>
      <c r="D6" s="417"/>
      <c r="E6" s="113" t="s">
        <v>193</v>
      </c>
      <c r="F6" s="113" t="s">
        <v>194</v>
      </c>
      <c r="G6" s="113" t="s">
        <v>108</v>
      </c>
      <c r="H6" s="113" t="s">
        <v>70</v>
      </c>
      <c r="I6" s="13" t="s">
        <v>26</v>
      </c>
    </row>
    <row r="7" spans="1:9">
      <c r="A7" s="154"/>
      <c r="B7" s="418" t="s">
        <v>195</v>
      </c>
      <c r="C7" s="152"/>
      <c r="D7" s="46" t="s">
        <v>196</v>
      </c>
      <c r="E7" s="419">
        <v>3398018</v>
      </c>
      <c r="F7" s="419">
        <v>3420016</v>
      </c>
      <c r="G7" s="419">
        <v>3550064</v>
      </c>
      <c r="H7" s="419">
        <v>3438467</v>
      </c>
      <c r="I7" s="419">
        <v>3483938</v>
      </c>
    </row>
    <row r="8" spans="1:9">
      <c r="A8" s="420"/>
      <c r="B8" s="421"/>
      <c r="C8" s="422"/>
      <c r="D8" s="423" t="s">
        <v>197</v>
      </c>
      <c r="E8" s="424">
        <v>3382914</v>
      </c>
      <c r="F8" s="424">
        <v>3388335</v>
      </c>
      <c r="G8" s="425">
        <v>3540673</v>
      </c>
      <c r="H8" s="425">
        <v>3435874</v>
      </c>
      <c r="I8" s="424">
        <v>3467461</v>
      </c>
    </row>
    <row r="9" spans="1:9">
      <c r="A9" s="154"/>
      <c r="B9" s="418" t="s">
        <v>198</v>
      </c>
      <c r="C9" s="152"/>
      <c r="D9" s="46" t="s">
        <v>196</v>
      </c>
      <c r="E9" s="426">
        <v>492599</v>
      </c>
      <c r="F9" s="426">
        <v>520569</v>
      </c>
      <c r="G9" s="426">
        <v>516795</v>
      </c>
      <c r="H9" s="426">
        <v>541869</v>
      </c>
      <c r="I9" s="426">
        <v>548503</v>
      </c>
    </row>
    <row r="10" spans="1:9">
      <c r="A10" s="420"/>
      <c r="B10" s="421"/>
      <c r="C10" s="422"/>
      <c r="D10" s="423" t="s">
        <v>197</v>
      </c>
      <c r="E10" s="427">
        <v>486603</v>
      </c>
      <c r="F10" s="427">
        <v>512516</v>
      </c>
      <c r="G10" s="428">
        <v>507836</v>
      </c>
      <c r="H10" s="428">
        <v>532755</v>
      </c>
      <c r="I10" s="427">
        <v>538605</v>
      </c>
    </row>
    <row r="11" spans="1:9">
      <c r="A11" s="154"/>
      <c r="B11" s="418" t="s">
        <v>199</v>
      </c>
      <c r="C11" s="152"/>
      <c r="D11" s="46" t="s">
        <v>196</v>
      </c>
      <c r="E11" s="419">
        <v>4279731</v>
      </c>
      <c r="F11" s="419">
        <v>4396164</v>
      </c>
      <c r="G11" s="426">
        <v>4561023</v>
      </c>
      <c r="H11" s="426">
        <v>4631253</v>
      </c>
      <c r="I11" s="419">
        <v>4571742</v>
      </c>
    </row>
    <row r="12" spans="1:9">
      <c r="A12" s="420"/>
      <c r="B12" s="421"/>
      <c r="C12" s="422"/>
      <c r="D12" s="423" t="s">
        <v>197</v>
      </c>
      <c r="E12" s="424">
        <v>4269914</v>
      </c>
      <c r="F12" s="424">
        <v>4357820</v>
      </c>
      <c r="G12" s="428">
        <v>4337708</v>
      </c>
      <c r="H12" s="428">
        <v>4536328</v>
      </c>
      <c r="I12" s="424">
        <v>4466014</v>
      </c>
    </row>
    <row r="13" spans="1:9">
      <c r="A13" s="409"/>
      <c r="C13" s="112"/>
      <c r="D13" s="112"/>
      <c r="E13" s="429"/>
      <c r="F13" s="429"/>
      <c r="G13" s="429"/>
      <c r="H13" s="429"/>
      <c r="I13" s="429"/>
    </row>
    <row r="14" spans="1:9">
      <c r="B14" s="112"/>
      <c r="C14" s="112"/>
      <c r="D14" s="112"/>
      <c r="E14" s="112"/>
      <c r="F14" s="112"/>
      <c r="G14" s="112"/>
      <c r="H14" s="112"/>
      <c r="I14" s="11" t="s">
        <v>200</v>
      </c>
    </row>
  </sheetData>
  <mergeCells count="3">
    <mergeCell ref="B7:B8"/>
    <mergeCell ref="B9:B10"/>
    <mergeCell ref="B11:B12"/>
  </mergeCells>
  <phoneticPr fontId="3"/>
  <pageMargins left="0.78740157480314965" right="0.78740157480314965" top="0.19685039370078741" bottom="0.59055118110236227" header="0" footer="0.19685039370078741"/>
  <pageSetup paperSize="9" scale="88" orientation="portrait" r:id="rId1"/>
  <headerFooter alignWithMargins="0">
    <oddFooter>&amp;C&amp;"ＭＳ ゴシック,標準"&amp;9―&amp;A―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５３</vt:lpstr>
      <vt:lpstr>５４</vt:lpstr>
      <vt:lpstr>５５</vt:lpstr>
      <vt:lpstr>５６</vt:lpstr>
      <vt:lpstr>５７</vt:lpstr>
      <vt:lpstr>５８</vt:lpstr>
      <vt:lpstr>５９</vt:lpstr>
      <vt:lpstr>'５３'!Print_Area</vt:lpstr>
      <vt:lpstr>'５４'!Print_Area</vt:lpstr>
      <vt:lpstr>'５５'!Print_Area</vt:lpstr>
      <vt:lpstr>'５６'!Print_Area</vt:lpstr>
      <vt:lpstr>'５７'!Print_Area</vt:lpstr>
      <vt:lpstr>'５８'!Print_Area</vt:lpstr>
      <vt:lpstr>'５９'!Print_Area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広報秘書課 米原市</dc:creator>
  <cp:lastModifiedBy>広報秘書課 米原市</cp:lastModifiedBy>
  <dcterms:created xsi:type="dcterms:W3CDTF">2025-03-28T04:53:53Z</dcterms:created>
  <dcterms:modified xsi:type="dcterms:W3CDTF">2025-03-28T05:13:51Z</dcterms:modified>
</cp:coreProperties>
</file>